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A6487259-1341-4FF4-9E71-F652050319D4}" xr6:coauthVersionLast="47" xr6:coauthVersionMax="47" xr10:uidLastSave="{00000000-0000-0000-0000-000000000000}"/>
  <bookViews>
    <workbookView xWindow="-120" yWindow="-120" windowWidth="20730" windowHeight="11040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Operaciones (mes)" sheetId="9" r:id="rId7"/>
    <sheet name="Titulos (mes)" sheetId="10" r:id="rId8"/>
  </sheets>
  <externalReferences>
    <externalReference r:id="rId9"/>
  </externalReferences>
  <definedNames>
    <definedName name="_xlnm.Print_Area" localSheetId="2">BVGInfo!$B$2:$E$21</definedName>
    <definedName name="_xlnm.Print_Area" localSheetId="5">'CV Mes'!$B$2:$P$55</definedName>
    <definedName name="_xlnm.Print_Area" localSheetId="4">Nacional!$B$3:$F$65</definedName>
    <definedName name="_xlnm.Print_Area" localSheetId="6">'Operaciones (mes)'!$A$1:$L$35</definedName>
    <definedName name="_xlnm.Print_Area" localSheetId="3">Titulos!$B$2:$I$60</definedName>
    <definedName name="_xlnm.Print_Area" localSheetId="7">'Titulos (mes)'!$B$1:$G$32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6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10" l="1"/>
  <c r="C30" i="10"/>
  <c r="F7" i="10"/>
  <c r="C7" i="10"/>
  <c r="L527" i="9"/>
  <c r="K527" i="9"/>
  <c r="J527" i="9"/>
  <c r="I527" i="9"/>
  <c r="L524" i="9"/>
  <c r="K524" i="9"/>
  <c r="J524" i="9"/>
  <c r="I524" i="9"/>
  <c r="L517" i="9"/>
  <c r="K517" i="9"/>
  <c r="J517" i="9"/>
  <c r="I517" i="9"/>
  <c r="L478" i="9"/>
  <c r="K478" i="9"/>
  <c r="J478" i="9"/>
  <c r="I478" i="9"/>
  <c r="L452" i="9"/>
  <c r="K452" i="9"/>
  <c r="J452" i="9"/>
  <c r="I452" i="9"/>
  <c r="L429" i="9"/>
  <c r="K429" i="9"/>
  <c r="J429" i="9"/>
  <c r="I429" i="9"/>
  <c r="L422" i="9"/>
  <c r="K422" i="9"/>
  <c r="J422" i="9"/>
  <c r="I422" i="9"/>
  <c r="L357" i="9"/>
  <c r="K357" i="9"/>
  <c r="J357" i="9"/>
  <c r="I357" i="9"/>
  <c r="L282" i="9"/>
  <c r="K282" i="9"/>
  <c r="J282" i="9"/>
  <c r="I282" i="9"/>
  <c r="L275" i="9"/>
  <c r="K275" i="9"/>
  <c r="J275" i="9"/>
  <c r="I275" i="9"/>
  <c r="L197" i="9"/>
  <c r="K197" i="9"/>
  <c r="J197" i="9"/>
  <c r="I197" i="9"/>
  <c r="L175" i="9"/>
  <c r="K175" i="9"/>
  <c r="J175" i="9"/>
  <c r="I175" i="9"/>
  <c r="L118" i="9"/>
  <c r="K118" i="9"/>
  <c r="J118" i="9"/>
  <c r="I118" i="9"/>
  <c r="L113" i="9"/>
  <c r="K113" i="9"/>
  <c r="J113" i="9"/>
  <c r="I113" i="9"/>
  <c r="L99" i="9"/>
  <c r="K99" i="9"/>
  <c r="J99" i="9"/>
  <c r="I99" i="9"/>
  <c r="L89" i="9"/>
  <c r="K89" i="9"/>
  <c r="J89" i="9"/>
  <c r="I89" i="9"/>
  <c r="L75" i="9"/>
  <c r="K75" i="9"/>
  <c r="J75" i="9"/>
  <c r="I75" i="9"/>
  <c r="L60" i="9"/>
  <c r="K60" i="9"/>
  <c r="J60" i="9"/>
  <c r="I60" i="9"/>
  <c r="L55" i="9"/>
  <c r="K55" i="9"/>
  <c r="J55" i="9"/>
  <c r="I55" i="9"/>
  <c r="L50" i="9"/>
  <c r="K50" i="9"/>
  <c r="J50" i="9"/>
  <c r="I50" i="9"/>
  <c r="L32" i="9"/>
  <c r="K32" i="9"/>
  <c r="J32" i="9"/>
  <c r="I32" i="9"/>
  <c r="H31" i="9"/>
  <c r="G31" i="9"/>
  <c r="H30" i="9"/>
  <c r="G30" i="9"/>
  <c r="G29" i="9"/>
  <c r="H28" i="9"/>
  <c r="G28" i="9"/>
  <c r="H27" i="9"/>
  <c r="G27" i="9"/>
  <c r="H26" i="9"/>
  <c r="G26" i="9"/>
  <c r="H25" i="9"/>
  <c r="G25" i="9"/>
  <c r="H24" i="9"/>
  <c r="G24" i="9"/>
  <c r="H23" i="9"/>
  <c r="G23" i="9"/>
  <c r="L16" i="9"/>
  <c r="L35" i="9" s="1"/>
  <c r="L37" i="9" s="1"/>
  <c r="K16" i="9"/>
  <c r="J16" i="9"/>
  <c r="I16" i="9"/>
  <c r="H15" i="9"/>
  <c r="G15" i="9"/>
  <c r="H14" i="9"/>
  <c r="G14" i="9"/>
  <c r="H13" i="9"/>
  <c r="G13" i="9"/>
  <c r="H12" i="9"/>
  <c r="G12" i="9"/>
  <c r="G11" i="9"/>
  <c r="H10" i="9"/>
  <c r="G10" i="9"/>
  <c r="H9" i="9"/>
  <c r="G9" i="9"/>
  <c r="F32" i="10" l="1"/>
  <c r="G19" i="10" s="1"/>
  <c r="C32" i="10"/>
  <c r="D24" i="10" s="1"/>
  <c r="J35" i="9"/>
  <c r="J37" i="9" s="1"/>
  <c r="I35" i="9"/>
  <c r="I37" i="9" s="1"/>
  <c r="K529" i="9"/>
  <c r="I529" i="9"/>
  <c r="L529" i="9"/>
  <c r="L535" i="9" s="1"/>
  <c r="K35" i="9"/>
  <c r="K37" i="9" s="1"/>
  <c r="J529" i="9"/>
  <c r="G25" i="10"/>
  <c r="G24" i="10"/>
  <c r="G27" i="10"/>
  <c r="G21" i="10"/>
  <c r="L45" i="7"/>
  <c r="L44" i="7"/>
  <c r="L41" i="7"/>
  <c r="L40" i="7"/>
  <c r="L39" i="7"/>
  <c r="L20" i="7"/>
  <c r="L15" i="7"/>
  <c r="L35" i="7"/>
  <c r="L34" i="7"/>
  <c r="L33" i="7"/>
  <c r="L9" i="7"/>
  <c r="L8" i="7"/>
  <c r="L14" i="7"/>
  <c r="L13" i="7"/>
  <c r="M18" i="7"/>
  <c r="L19" i="7"/>
  <c r="L18" i="7"/>
  <c r="M8" i="7"/>
  <c r="F6" i="7"/>
  <c r="F5" i="7"/>
  <c r="M39" i="6"/>
  <c r="N35" i="6" s="1"/>
  <c r="Q34" i="6"/>
  <c r="Q35" i="6"/>
  <c r="Q36" i="6"/>
  <c r="Q37" i="6"/>
  <c r="Q38" i="6"/>
  <c r="Q39" i="6"/>
  <c r="Q33" i="6"/>
  <c r="E13" i="5"/>
  <c r="D16" i="5"/>
  <c r="D8" i="5"/>
  <c r="D12" i="5"/>
  <c r="G16" i="4"/>
  <c r="G15" i="4"/>
  <c r="G14" i="4"/>
  <c r="D43" i="4"/>
  <c r="F43" i="4" s="1"/>
  <c r="F15" i="4"/>
  <c r="D42" i="4"/>
  <c r="F42" i="4" s="1"/>
  <c r="J24" i="4"/>
  <c r="K26" i="4"/>
  <c r="J53" i="4"/>
  <c r="J52" i="4"/>
  <c r="K24" i="4"/>
  <c r="J25" i="4"/>
  <c r="G11" i="10" l="1"/>
  <c r="G20" i="10"/>
  <c r="G17" i="10"/>
  <c r="G26" i="10"/>
  <c r="G6" i="10"/>
  <c r="G23" i="10"/>
  <c r="G32" i="10"/>
  <c r="G10" i="10"/>
  <c r="G14" i="10"/>
  <c r="G16" i="10"/>
  <c r="G12" i="10"/>
  <c r="G28" i="10"/>
  <c r="G29" i="10"/>
  <c r="G22" i="10"/>
  <c r="G15" i="10"/>
  <c r="G18" i="10"/>
  <c r="G13" i="10"/>
  <c r="D27" i="10"/>
  <c r="D32" i="10"/>
  <c r="D21" i="10"/>
  <c r="D13" i="10"/>
  <c r="D28" i="10"/>
  <c r="D29" i="10"/>
  <c r="D14" i="10"/>
  <c r="D10" i="10"/>
  <c r="D20" i="10"/>
  <c r="D6" i="10"/>
  <c r="D11" i="10"/>
  <c r="D26" i="10"/>
  <c r="D22" i="10"/>
  <c r="D12" i="10"/>
  <c r="D25" i="10"/>
  <c r="D16" i="10"/>
  <c r="D19" i="10"/>
  <c r="D18" i="10"/>
  <c r="D17" i="10"/>
  <c r="D23" i="10"/>
  <c r="D15" i="10"/>
  <c r="K535" i="9"/>
  <c r="J535" i="9"/>
  <c r="N39" i="6"/>
  <c r="N38" i="6"/>
  <c r="N34" i="6"/>
  <c r="N37" i="6"/>
  <c r="N33" i="6"/>
  <c r="N36" i="6"/>
  <c r="K53" i="4"/>
  <c r="K25" i="4"/>
  <c r="K52" i="4"/>
  <c r="K54" i="4"/>
  <c r="F14" i="4"/>
  <c r="F16" i="4" s="1"/>
  <c r="J26" i="4"/>
  <c r="F44" i="4"/>
  <c r="O47" i="8" l="1"/>
  <c r="N47" i="8"/>
  <c r="L47" i="8"/>
  <c r="J47" i="8"/>
  <c r="H47" i="8"/>
  <c r="O34" i="8"/>
  <c r="O53" i="8" s="1"/>
  <c r="N34" i="8"/>
  <c r="L34" i="8"/>
  <c r="J34" i="8"/>
  <c r="H34" i="8"/>
  <c r="F34" i="8"/>
  <c r="F47" i="8"/>
  <c r="F34" i="7"/>
  <c r="F33" i="7"/>
  <c r="F35" i="7" s="1"/>
  <c r="E35" i="7"/>
  <c r="D35" i="7"/>
  <c r="F7" i="7"/>
  <c r="E7" i="7"/>
  <c r="D7" i="7"/>
  <c r="I25" i="6"/>
  <c r="H25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5" i="6"/>
  <c r="G23" i="6"/>
  <c r="G20" i="6"/>
  <c r="G19" i="6"/>
  <c r="G18" i="6"/>
  <c r="G17" i="6"/>
  <c r="G16" i="6"/>
  <c r="G15" i="6"/>
  <c r="G13" i="6"/>
  <c r="G11" i="6"/>
  <c r="G10" i="6"/>
  <c r="G9" i="6"/>
  <c r="G7" i="6"/>
  <c r="G6" i="6"/>
  <c r="G5" i="6"/>
  <c r="F22" i="6"/>
  <c r="F21" i="6"/>
  <c r="F19" i="6"/>
  <c r="F16" i="6"/>
  <c r="F15" i="6"/>
  <c r="F9" i="6"/>
  <c r="F7" i="6"/>
  <c r="F6" i="6"/>
  <c r="F5" i="6"/>
  <c r="D23" i="6"/>
  <c r="D22" i="6"/>
  <c r="D14" i="6"/>
  <c r="D13" i="6"/>
  <c r="D12" i="6"/>
  <c r="D11" i="6"/>
  <c r="D10" i="6"/>
  <c r="E25" i="6"/>
  <c r="F20" i="6" s="1"/>
  <c r="C25" i="6"/>
  <c r="D21" i="6" s="1"/>
  <c r="E17" i="5"/>
  <c r="E16" i="5"/>
  <c r="E15" i="5"/>
  <c r="E14" i="5"/>
  <c r="E12" i="5"/>
  <c r="E11" i="5"/>
  <c r="E10" i="5"/>
  <c r="E9" i="5"/>
  <c r="E8" i="5"/>
  <c r="E7" i="5"/>
  <c r="G44" i="4"/>
  <c r="G43" i="4"/>
  <c r="G42" i="4"/>
  <c r="J54" i="4"/>
  <c r="F10" i="6" l="1"/>
  <c r="F23" i="6"/>
  <c r="F11" i="6"/>
  <c r="F12" i="6"/>
  <c r="F13" i="6"/>
  <c r="F14" i="6"/>
  <c r="F17" i="6"/>
  <c r="F18" i="6"/>
  <c r="D15" i="6"/>
  <c r="D16" i="6"/>
  <c r="D5" i="6"/>
  <c r="D17" i="6"/>
  <c r="D6" i="6"/>
  <c r="D18" i="6"/>
  <c r="D7" i="6"/>
  <c r="D19" i="6"/>
  <c r="D8" i="6"/>
  <c r="D20" i="6"/>
  <c r="D9" i="6"/>
  <c r="F8" i="6"/>
  <c r="F53" i="8"/>
  <c r="G23" i="8" s="1"/>
  <c r="H53" i="8"/>
  <c r="I25" i="8" s="1"/>
  <c r="N53" i="8"/>
  <c r="I11" i="8"/>
  <c r="L53" i="8"/>
  <c r="M34" i="8" s="1"/>
  <c r="J53" i="8"/>
  <c r="K34" i="8" s="1"/>
  <c r="G43" i="8"/>
  <c r="G6" i="8"/>
  <c r="G7" i="8"/>
  <c r="G27" i="8"/>
  <c r="G34" i="8"/>
  <c r="D34" i="8"/>
  <c r="D47" i="8"/>
  <c r="G15" i="8"/>
  <c r="G16" i="8"/>
  <c r="G10" i="8"/>
  <c r="G29" i="8"/>
  <c r="G11" i="8"/>
  <c r="G30" i="8"/>
  <c r="G31" i="8"/>
  <c r="G17" i="8"/>
  <c r="G39" i="8"/>
  <c r="G18" i="8"/>
  <c r="G40" i="8"/>
  <c r="G19" i="8"/>
  <c r="G44" i="8"/>
  <c r="G21" i="8"/>
  <c r="G45" i="8"/>
  <c r="G22" i="8"/>
  <c r="G47" i="8"/>
  <c r="G9" i="8"/>
  <c r="G28" i="8"/>
  <c r="G8" i="8"/>
  <c r="G20" i="8"/>
  <c r="G32" i="8"/>
  <c r="G12" i="8"/>
  <c r="G24" i="8"/>
  <c r="G41" i="8"/>
  <c r="G13" i="8"/>
  <c r="G25" i="8"/>
  <c r="G42" i="8"/>
  <c r="G14" i="8"/>
  <c r="G26" i="8"/>
  <c r="F25" i="6"/>
  <c r="D25" i="6" l="1"/>
  <c r="G53" i="8"/>
  <c r="I20" i="8"/>
  <c r="I27" i="8"/>
  <c r="I47" i="8"/>
  <c r="I8" i="8"/>
  <c r="I15" i="8"/>
  <c r="I31" i="8"/>
  <c r="I34" i="8"/>
  <c r="I19" i="8"/>
  <c r="I26" i="8"/>
  <c r="I24" i="8"/>
  <c r="I7" i="8"/>
  <c r="I14" i="8"/>
  <c r="I23" i="8"/>
  <c r="I30" i="8"/>
  <c r="I39" i="8"/>
  <c r="I22" i="8"/>
  <c r="I18" i="8"/>
  <c r="I40" i="8"/>
  <c r="I13" i="8"/>
  <c r="I6" i="8"/>
  <c r="I41" i="8"/>
  <c r="I12" i="8"/>
  <c r="I32" i="8"/>
  <c r="I16" i="8"/>
  <c r="I45" i="8"/>
  <c r="I29" i="8"/>
  <c r="I42" i="8"/>
  <c r="I10" i="8"/>
  <c r="I21" i="8"/>
  <c r="I17" i="8"/>
  <c r="I43" i="8"/>
  <c r="I9" i="8"/>
  <c r="I28" i="8"/>
  <c r="I44" i="8"/>
  <c r="M45" i="8"/>
  <c r="M28" i="8"/>
  <c r="M16" i="8"/>
  <c r="M44" i="8"/>
  <c r="M27" i="8"/>
  <c r="M15" i="8"/>
  <c r="M43" i="8"/>
  <c r="M26" i="8"/>
  <c r="M14" i="8"/>
  <c r="M42" i="8"/>
  <c r="M25" i="8"/>
  <c r="M13" i="8"/>
  <c r="M20" i="8"/>
  <c r="M31" i="8"/>
  <c r="M7" i="8"/>
  <c r="M30" i="8"/>
  <c r="M6" i="8"/>
  <c r="M29" i="8"/>
  <c r="M17" i="8"/>
  <c r="M41" i="8"/>
  <c r="M24" i="8"/>
  <c r="M12" i="8"/>
  <c r="M40" i="8"/>
  <c r="M23" i="8"/>
  <c r="M11" i="8"/>
  <c r="M39" i="8"/>
  <c r="M22" i="8"/>
  <c r="M10" i="8"/>
  <c r="M21" i="8"/>
  <c r="M9" i="8"/>
  <c r="M32" i="8"/>
  <c r="M8" i="8"/>
  <c r="M19" i="8"/>
  <c r="M18" i="8"/>
  <c r="M47" i="8"/>
  <c r="M53" i="8" s="1"/>
  <c r="K45" i="8"/>
  <c r="K28" i="8"/>
  <c r="K16" i="8"/>
  <c r="K44" i="8"/>
  <c r="K27" i="8"/>
  <c r="K15" i="8"/>
  <c r="K43" i="8"/>
  <c r="K26" i="8"/>
  <c r="K14" i="8"/>
  <c r="K42" i="8"/>
  <c r="K25" i="8"/>
  <c r="K13" i="8"/>
  <c r="K41" i="8"/>
  <c r="K24" i="8"/>
  <c r="K12" i="8"/>
  <c r="K40" i="8"/>
  <c r="K23" i="8"/>
  <c r="K11" i="8"/>
  <c r="K39" i="8"/>
  <c r="K22" i="8"/>
  <c r="K10" i="8"/>
  <c r="K21" i="8"/>
  <c r="K9" i="8"/>
  <c r="K32" i="8"/>
  <c r="K20" i="8"/>
  <c r="K8" i="8"/>
  <c r="K19" i="8"/>
  <c r="K7" i="8"/>
  <c r="K30" i="8"/>
  <c r="K18" i="8"/>
  <c r="K6" i="8"/>
  <c r="K47" i="8"/>
  <c r="K53" i="8" s="1"/>
  <c r="K29" i="8"/>
  <c r="K17" i="8"/>
  <c r="K31" i="8"/>
  <c r="D53" i="8"/>
  <c r="E29" i="8" s="1"/>
  <c r="I53" i="8" l="1"/>
  <c r="E26" i="8"/>
  <c r="E25" i="8"/>
  <c r="E12" i="8"/>
  <c r="E20" i="8"/>
  <c r="E21" i="8"/>
  <c r="E45" i="8"/>
  <c r="E30" i="8"/>
  <c r="E34" i="8"/>
  <c r="E40" i="8"/>
  <c r="E16" i="8"/>
  <c r="E32" i="8"/>
  <c r="E15" i="8"/>
  <c r="E19" i="8"/>
  <c r="E11" i="8"/>
  <c r="E22" i="8"/>
  <c r="E43" i="8"/>
  <c r="E31" i="8"/>
  <c r="E6" i="8"/>
  <c r="E13" i="8"/>
  <c r="E8" i="8"/>
  <c r="E17" i="8"/>
  <c r="E27" i="8"/>
  <c r="E28" i="8"/>
  <c r="E47" i="8"/>
  <c r="E23" i="8"/>
  <c r="E41" i="8"/>
  <c r="E44" i="8"/>
  <c r="E42" i="8"/>
  <c r="E39" i="8"/>
  <c r="E7" i="8"/>
  <c r="E14" i="8"/>
  <c r="E18" i="8"/>
  <c r="E24" i="8"/>
  <c r="E9" i="8"/>
  <c r="E10" i="8"/>
  <c r="E53" i="8" l="1"/>
  <c r="M39" i="7"/>
  <c r="L46" i="7"/>
  <c r="M45" i="7" s="1"/>
  <c r="G35" i="7"/>
  <c r="G34" i="7"/>
  <c r="M34" i="7"/>
  <c r="G33" i="7"/>
  <c r="M33" i="7"/>
  <c r="M19" i="7"/>
  <c r="G7" i="7"/>
  <c r="L10" i="7"/>
  <c r="B37" i="4"/>
  <c r="G5" i="7" l="1"/>
  <c r="G6" i="7"/>
  <c r="M14" i="7"/>
  <c r="M13" i="7"/>
  <c r="M44" i="7"/>
  <c r="M40" i="7"/>
  <c r="M9" i="7"/>
</calcChain>
</file>

<file path=xl/sharedStrings.xml><?xml version="1.0" encoding="utf-8"?>
<sst xmlns="http://schemas.openxmlformats.org/spreadsheetml/2006/main" count="1998" uniqueCount="561">
  <si>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</si>
  <si>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</si>
  <si>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</si>
  <si>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</si>
  <si>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</si>
  <si>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</si>
  <si>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</si>
  <si>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</si>
  <si>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</si>
  <si>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</si>
  <si>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</si>
  <si>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</si>
  <si>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</si>
  <si>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</si>
  <si>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</si>
  <si>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</si>
  <si>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</si>
  <si>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</si>
  <si>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</si>
  <si>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</si>
  <si>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</si>
  <si>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</si>
  <si>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</si>
  <si>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</si>
  <si>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</si>
  <si>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</si>
  <si>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</si>
  <si>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</si>
  <si>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</si>
  <si>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</si>
  <si>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</si>
  <si>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</si>
  <si>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</si>
  <si>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</si>
  <si>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</si>
  <si>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</si>
  <si>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</si>
  <si>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</si>
  <si>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</si>
  <si>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</si>
  <si>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</si>
  <si>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</si>
  <si>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</si>
  <si>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</si>
  <si>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</si>
  <si>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</si>
  <si>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</si>
  <si>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</si>
  <si>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</si>
  <si>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</si>
  <si>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</si>
  <si>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</si>
  <si>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</si>
  <si>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</si>
  <si>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</si>
  <si>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</si>
  <si>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</si>
  <si>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</si>
  <si>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</si>
  <si>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</si>
  <si>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</si>
  <si>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</si>
  <si>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</si>
  <si>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</si>
  <si>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</si>
  <si>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</si>
  <si>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</si>
  <si>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</si>
  <si>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</si>
  <si>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</si>
  <si>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</si>
  <si>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</si>
  <si>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</si>
  <si>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</si>
  <si>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</si>
  <si>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</si>
  <si>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</si>
  <si>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</si>
  <si>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</si>
  <si>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</si>
  <si>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</si>
  <si>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</si>
  <si>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</si>
  <si>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</si>
  <si>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</si>
  <si>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</si>
  <si>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</si>
  <si>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</si>
  <si>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</si>
  <si>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</si>
  <si>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</si>
  <si>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</si>
  <si>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</si>
  <si>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</si>
  <si>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</si>
  <si>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</si>
  <si>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</si>
  <si>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</si>
  <si>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</si>
  <si>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</si>
  <si>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</si>
  <si>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</si>
  <si>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</si>
  <si>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</si>
  <si>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</si>
  <si>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</si>
  <si>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</si>
  <si>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</si>
  <si>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</si>
  <si>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</si>
  <si>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</si>
  <si>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</si>
  <si>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</si>
  <si>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</si>
  <si>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</si>
  <si>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</si>
  <si>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</si>
  <si>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</si>
  <si>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</si>
  <si>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</si>
  <si>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</si>
  <si>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</si>
  <si>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</si>
  <si>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</si>
  <si>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</si>
  <si>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</si>
  <si>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</si>
  <si>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</si>
  <si>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</si>
  <si>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Equity Casa de Valores S.A.</t>
  </si>
  <si>
    <t>Banco Central del Ecuador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</si>
  <si>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Enero de 2024 - No. 340</t>
    </r>
  </si>
  <si>
    <t>EN ENERO DE 2024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</si>
  <si>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</si>
  <si>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2024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</si>
  <si>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2024</t>
    </r>
  </si>
  <si>
    <t>El monto tranzado en la BVG en el mes de Enero fue de US$ 740,2 millones, mientras que a nivel nacional  el monto negociado fue de US$ 1.479,2 millones
La participación de la BVG en valores efectivos en el monto nacional es del 50,04%
Por tipo de Renta a Nivel Nacional, la renta variable alcanzó US$ 1,986 millones que representa el 0.13% mientras que en renta fija se cerró US$ 1.477,2 millones que representa el 99.87% del total negociado</t>
  </si>
  <si>
    <t>COMPORTAMIENTO COMPARATIVO 2024 VS 2023</t>
  </si>
  <si>
    <t>En el periodo Enero de 2024, el monto transado en BVG es de US$ 740,2 millones mostrando un incremento del 19.4% respecto al mismo período del año 2023.
Las negociaciones por sector de emisión, en papeles del sector privado se negociaron US$ 268,3 millones que representa el 36.24% del total transado frente a US$ 471,9  millones en papeles del sector público que tienen una participación del 63.76%.  Los papeles del sector privado muestran un decremento del 23.9% respecto al período anterior mientras los papeles emitidos por el sector público presenta un incremento del 76.6%</t>
  </si>
  <si>
    <t>Valor Efectivo 2024</t>
  </si>
  <si>
    <t>Promedio Diario 2024</t>
  </si>
  <si>
    <t>COTIZACIONES OFICIALES*</t>
  </si>
  <si>
    <t>EMISOR</t>
  </si>
  <si>
    <t>V.N.UNIT.</t>
  </si>
  <si>
    <t xml:space="preserve">   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</si>
  <si>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</si>
  <si>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</si>
  <si>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</si>
  <si>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</si>
  <si>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</si>
  <si>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</si>
  <si>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</si>
  <si>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</si>
  <si>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 xml:space="preserve">ACCIONES                                </t>
  </si>
  <si>
    <t>BANCO GUAYAQUIL</t>
  </si>
  <si>
    <t>BANCO PICHINCHA</t>
  </si>
  <si>
    <t>CERVECERIA NACIONAL CN</t>
  </si>
  <si>
    <t>CORPORACION FAVORITA</t>
  </si>
  <si>
    <t>INVERSANCARLOS</t>
  </si>
  <si>
    <t>PRODUBANCO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</si>
  <si>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</si>
  <si>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</si>
  <si>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</si>
  <si>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ULTIMO</t>
  </si>
  <si>
    <t>HOLCIM ECUADOR</t>
  </si>
  <si>
    <t>NATLUK</t>
  </si>
  <si>
    <t>SOC.AGR.IND."SAN CARLOS"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</si>
  <si>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</si>
  <si>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</si>
  <si>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</si>
  <si>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</si>
  <si>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</si>
  <si>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</si>
  <si>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</si>
  <si>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</si>
  <si>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TEA/TIR</t>
  </si>
  <si>
    <t xml:space="preserve">AVAL BANCARIO </t>
  </si>
  <si>
    <t xml:space="preserve">BANCO GUAYAQUIL </t>
  </si>
  <si>
    <t>$</t>
  </si>
  <si>
    <t xml:space="preserve">   179 D  </t>
  </si>
  <si>
    <t>(1)</t>
  </si>
  <si>
    <t xml:space="preserve">   236 D  </t>
  </si>
  <si>
    <t xml:space="preserve">   333 D  </t>
  </si>
  <si>
    <t xml:space="preserve">   335 D  </t>
  </si>
  <si>
    <t xml:space="preserve">   292 D  </t>
  </si>
  <si>
    <t xml:space="preserve">BANCO DEL PACIFICO </t>
  </si>
  <si>
    <t xml:space="preserve">   116 D  </t>
  </si>
  <si>
    <t xml:space="preserve">   178 D  </t>
  </si>
  <si>
    <t xml:space="preserve">           </t>
  </si>
  <si>
    <t xml:space="preserve">BONO ACTA RESOLUTIVA 032-2019           </t>
  </si>
  <si>
    <t>MINISTERIO DE ECONOMIA Y FINANZAS</t>
  </si>
  <si>
    <t xml:space="preserve">   366 D  </t>
  </si>
  <si>
    <t>(2)</t>
  </si>
  <si>
    <t xml:space="preserve">   574 D  </t>
  </si>
  <si>
    <t xml:space="preserve">   569 D  </t>
  </si>
  <si>
    <t>BONO ACTA RESOLUTIVA 002-2021 - JUBILADO</t>
  </si>
  <si>
    <t xml:space="preserve">   703 D  </t>
  </si>
  <si>
    <t xml:space="preserve"> 1,661 D  </t>
  </si>
  <si>
    <t xml:space="preserve"> 2,403 D  </t>
  </si>
  <si>
    <t>BONO ACTA RESOLUTIVA 002-2022 -JUBILADOS</t>
  </si>
  <si>
    <t xml:space="preserve">   861 D  </t>
  </si>
  <si>
    <t xml:space="preserve">   672 D  </t>
  </si>
  <si>
    <t xml:space="preserve">   495 D  </t>
  </si>
  <si>
    <t xml:space="preserve">   677 D  </t>
  </si>
  <si>
    <t xml:space="preserve"> 1,081 D  </t>
  </si>
  <si>
    <t xml:space="preserve">   831 D  </t>
  </si>
  <si>
    <t xml:space="preserve"> 1,208 D  </t>
  </si>
  <si>
    <t xml:space="preserve"> 1,193 D  </t>
  </si>
  <si>
    <t xml:space="preserve"> 1,196 D  </t>
  </si>
  <si>
    <t xml:space="preserve"> 2,332 D  </t>
  </si>
  <si>
    <t xml:space="preserve"> 2,318 D  </t>
  </si>
  <si>
    <t xml:space="preserve"> 3,036 D  </t>
  </si>
  <si>
    <t xml:space="preserve">BONO RESOLUCION CDF-2023-0001           </t>
  </si>
  <si>
    <t xml:space="preserve">    70 D  </t>
  </si>
  <si>
    <t xml:space="preserve">   777 D  </t>
  </si>
  <si>
    <t xml:space="preserve">   787 D  </t>
  </si>
  <si>
    <t xml:space="preserve">   774 D  </t>
  </si>
  <si>
    <t xml:space="preserve"> 1,201 D  </t>
  </si>
  <si>
    <t xml:space="preserve"> 1,508 D  </t>
  </si>
  <si>
    <t xml:space="preserve"> 1,512 D  </t>
  </si>
  <si>
    <t xml:space="preserve"> 1,194 D  </t>
  </si>
  <si>
    <t xml:space="preserve"> 1,896 D  </t>
  </si>
  <si>
    <t xml:space="preserve"> 1,501 D  </t>
  </si>
  <si>
    <t xml:space="preserve">BONO RESOLUCION CDF-2023-0001 JUBILADOS </t>
  </si>
  <si>
    <t xml:space="preserve">   999 D  </t>
  </si>
  <si>
    <t xml:space="preserve"> 1,000 D  </t>
  </si>
  <si>
    <t xml:space="preserve"> 1,001 D  </t>
  </si>
  <si>
    <t xml:space="preserve"> 1,005 D  </t>
  </si>
  <si>
    <t xml:space="preserve"> 1,012 D  </t>
  </si>
  <si>
    <t xml:space="preserve"> 2,101 D  </t>
  </si>
  <si>
    <t xml:space="preserve"> 1,723 D  </t>
  </si>
  <si>
    <t xml:space="preserve"> 2,089 D  </t>
  </si>
  <si>
    <t xml:space="preserve">CERT.TESORERIA NACIONAL    </t>
  </si>
  <si>
    <t xml:space="preserve">    31 D  </t>
  </si>
  <si>
    <t xml:space="preserve">    30 D  </t>
  </si>
  <si>
    <t xml:space="preserve">    32 D  </t>
  </si>
  <si>
    <t xml:space="preserve">    34 D  </t>
  </si>
  <si>
    <t xml:space="preserve">    90 D  </t>
  </si>
  <si>
    <t xml:space="preserve">    91 D  </t>
  </si>
  <si>
    <t xml:space="preserve">   120 D  </t>
  </si>
  <si>
    <t xml:space="preserve">   173 D  </t>
  </si>
  <si>
    <t xml:space="preserve">   353 D  </t>
  </si>
  <si>
    <t xml:space="preserve">   357 D  </t>
  </si>
  <si>
    <t xml:space="preserve">LETRAS DE CAMBIO           </t>
  </si>
  <si>
    <t>BANCO INTERNACIONAL</t>
  </si>
  <si>
    <t xml:space="preserve">   272 D  </t>
  </si>
  <si>
    <t xml:space="preserve">BANCO GENERAL RUMIÑAHUI </t>
  </si>
  <si>
    <t xml:space="preserve">   118 D  </t>
  </si>
  <si>
    <t xml:space="preserve">   362 D 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</si>
  <si>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</si>
  <si>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</si>
  <si>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</si>
  <si>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</si>
  <si>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LABIZA </t>
  </si>
  <si>
    <t xml:space="preserve"> 1,149 D  </t>
  </si>
  <si>
    <t>RIPCONCIV CONSTRUCCIONES CIVILES</t>
  </si>
  <si>
    <t xml:space="preserve"> 1,768 D  </t>
  </si>
  <si>
    <t xml:space="preserve">LA FABRIL </t>
  </si>
  <si>
    <t xml:space="preserve"> 2,097 D  </t>
  </si>
  <si>
    <t>PROMOTORES INMOBILIARIOS PRONOBIS</t>
  </si>
  <si>
    <t xml:space="preserve">   433 D  </t>
  </si>
  <si>
    <t>PLASTICOS DEL LITORAL</t>
  </si>
  <si>
    <t xml:space="preserve"> 1,435 D  </t>
  </si>
  <si>
    <t xml:space="preserve"> 1,048 D  </t>
  </si>
  <si>
    <t xml:space="preserve"> 1,108 D  </t>
  </si>
  <si>
    <t xml:space="preserve"> 1,114 D  </t>
  </si>
  <si>
    <t xml:space="preserve"> 1,070 D  </t>
  </si>
  <si>
    <t>ADITIVOS Y ALIMENTOS  ADILISA</t>
  </si>
  <si>
    <t xml:space="preserve"> 1,349 D  </t>
  </si>
  <si>
    <t xml:space="preserve"> 1,609 D  </t>
  </si>
  <si>
    <t xml:space="preserve">   811 D  </t>
  </si>
  <si>
    <t xml:space="preserve">ENVASES DEL LITORAL </t>
  </si>
  <si>
    <t xml:space="preserve">   992 D  </t>
  </si>
  <si>
    <t xml:space="preserve"> 1,444 D  </t>
  </si>
  <si>
    <t xml:space="preserve"> 1,248 D  </t>
  </si>
  <si>
    <t xml:space="preserve"> 1,063 D  </t>
  </si>
  <si>
    <t>INMONTE</t>
  </si>
  <si>
    <t xml:space="preserve"> 1,434 D  </t>
  </si>
  <si>
    <t xml:space="preserve">TELCONET </t>
  </si>
  <si>
    <t xml:space="preserve">   499 D  </t>
  </si>
  <si>
    <t>COMPAÑﾑIA PETROLEOS DE LOS RIOS</t>
  </si>
  <si>
    <t xml:space="preserve">   920 D  </t>
  </si>
  <si>
    <t xml:space="preserve">INMOBILIARIA LAVIE </t>
  </si>
  <si>
    <t xml:space="preserve"> 1,698 D  </t>
  </si>
  <si>
    <t xml:space="preserve">SUPERDEPORTE </t>
  </si>
  <si>
    <t xml:space="preserve">   801 D  </t>
  </si>
  <si>
    <t xml:space="preserve">   809 D  </t>
  </si>
  <si>
    <t xml:space="preserve">   818 D  </t>
  </si>
  <si>
    <t xml:space="preserve">   815 D  </t>
  </si>
  <si>
    <t>SUNCHODESA REPRESENTACIONES</t>
  </si>
  <si>
    <t xml:space="preserve">   867 D  </t>
  </si>
  <si>
    <t>CORPORACION FERNANDEZ</t>
  </si>
  <si>
    <t xml:space="preserve"> 2,051 D  </t>
  </si>
  <si>
    <t xml:space="preserve"> 2,343 D  </t>
  </si>
  <si>
    <t>TIENDAS INDUSTRIALES ASOCIADAS (TIA)</t>
  </si>
  <si>
    <t xml:space="preserve"> 1,531 D  </t>
  </si>
  <si>
    <t xml:space="preserve"> 1,368 D  </t>
  </si>
  <si>
    <t xml:space="preserve">ALMACENES BOYACA </t>
  </si>
  <si>
    <t xml:space="preserve">   945 D  </t>
  </si>
  <si>
    <t xml:space="preserve">   950 D  </t>
  </si>
  <si>
    <t xml:space="preserve">BASESURCORP </t>
  </si>
  <si>
    <t xml:space="preserve"> 1,262 D  </t>
  </si>
  <si>
    <t xml:space="preserve"> 1,461 D  </t>
  </si>
  <si>
    <t xml:space="preserve">LIRIS </t>
  </si>
  <si>
    <t xml:space="preserve"> 1,543 D  </t>
  </si>
  <si>
    <t xml:space="preserve"> 1,550 D  </t>
  </si>
  <si>
    <t xml:space="preserve">DIPAC MANTA </t>
  </si>
  <si>
    <t xml:space="preserve"> 1,021 D  </t>
  </si>
  <si>
    <t>EDIMCA</t>
  </si>
  <si>
    <t xml:space="preserve"> 1,425 D  </t>
  </si>
  <si>
    <t>FARMAENLACE</t>
  </si>
  <si>
    <t xml:space="preserve"> 1,547 D  </t>
  </si>
  <si>
    <t>COMPUTADORES Y EQUIPOS COMPUEQDOS</t>
  </si>
  <si>
    <t xml:space="preserve">   960 D  </t>
  </si>
  <si>
    <t xml:space="preserve">CORPORACION EL ROSADO </t>
  </si>
  <si>
    <t xml:space="preserve"> 2,586 D  </t>
  </si>
  <si>
    <t xml:space="preserve">PRODUCTORA CARTONERA </t>
  </si>
  <si>
    <t xml:space="preserve">RYC </t>
  </si>
  <si>
    <t xml:space="preserve"> 1,812 D  </t>
  </si>
  <si>
    <t xml:space="preserve"> 1,815 D  </t>
  </si>
  <si>
    <t xml:space="preserve"> 1,777 D  </t>
  </si>
  <si>
    <t xml:space="preserve"> 1,779 D  </t>
  </si>
  <si>
    <t xml:space="preserve">QUIMIPAC </t>
  </si>
  <si>
    <t xml:space="preserve">   772 D  </t>
  </si>
  <si>
    <t>FABRICA DE ENVASES  FADESA</t>
  </si>
  <si>
    <t xml:space="preserve"> 1,053 D  </t>
  </si>
  <si>
    <t xml:space="preserve">SOUTH ECUAMERIDIAN </t>
  </si>
  <si>
    <t xml:space="preserve"> 1,827 D  </t>
  </si>
  <si>
    <t xml:space="preserve"> 2,501 D  </t>
  </si>
  <si>
    <t xml:space="preserve">PREDUCA </t>
  </si>
  <si>
    <t xml:space="preserve"> 1,816 D  </t>
  </si>
  <si>
    <t xml:space="preserve">GALARMOBIL </t>
  </si>
  <si>
    <t xml:space="preserve"> 1,026 D  </t>
  </si>
  <si>
    <t xml:space="preserve">REPRODUCTORAS DEL ECUADOR </t>
  </si>
  <si>
    <t xml:space="preserve"> 2,038 D  </t>
  </si>
  <si>
    <t xml:space="preserve">MINUTOCORP </t>
  </si>
  <si>
    <t xml:space="preserve">   671 D  </t>
  </si>
  <si>
    <t xml:space="preserve"> 1,623 D  </t>
  </si>
  <si>
    <t>SALCEDO MOTORS</t>
  </si>
  <si>
    <t xml:space="preserve">   698 D  </t>
  </si>
  <si>
    <t>EMPAGRAN</t>
  </si>
  <si>
    <t xml:space="preserve">   731 D  </t>
  </si>
  <si>
    <t xml:space="preserve">INVESTEAM </t>
  </si>
  <si>
    <t>ENERGYCONTROL</t>
  </si>
  <si>
    <t xml:space="preserve"> 1,062 D  </t>
  </si>
  <si>
    <t>CORPORACION NEXUM NEXUMCORP</t>
  </si>
  <si>
    <t xml:space="preserve"> 1,806 D  </t>
  </si>
  <si>
    <t>ARRENDATOTEM</t>
  </si>
  <si>
    <t xml:space="preserve">   906 D  </t>
  </si>
  <si>
    <t xml:space="preserve">   907 D  </t>
  </si>
  <si>
    <t>WORLDWIDE INVESTMENTS AND REPRESENTATIONS WINREP</t>
  </si>
  <si>
    <t xml:space="preserve"> 1,105 D  </t>
  </si>
  <si>
    <t>IMPORT GREEN POWER TECHNOLOGY</t>
  </si>
  <si>
    <t xml:space="preserve"> 1,804 D  </t>
  </si>
  <si>
    <t xml:space="preserve"> 1,824 D  </t>
  </si>
  <si>
    <t>CORPETROLSA</t>
  </si>
  <si>
    <t xml:space="preserve"> 1,507 D  </t>
  </si>
  <si>
    <t>PROTEINAS NATURALES  PROTENAT</t>
  </si>
  <si>
    <t xml:space="preserve"> 2,298 D  </t>
  </si>
  <si>
    <t xml:space="preserve"> 2,299 D  </t>
  </si>
  <si>
    <t xml:space="preserve"> 2,303 D  </t>
  </si>
  <si>
    <t>GREEN ENERGY CONSTRUCTIONS &amp; INTEGRATION C&amp;I</t>
  </si>
  <si>
    <t xml:space="preserve"> 1,651 D  </t>
  </si>
  <si>
    <t xml:space="preserve">MARTE INDUSTRIAS </t>
  </si>
  <si>
    <t xml:space="preserve"> 1,722 D  </t>
  </si>
  <si>
    <t xml:space="preserve"> 1,732 D  </t>
  </si>
  <si>
    <t xml:space="preserve">EXPOTUNA </t>
  </si>
  <si>
    <t xml:space="preserve"> 1,398 D  </t>
  </si>
  <si>
    <t xml:space="preserve">INDUAUTO </t>
  </si>
  <si>
    <t xml:space="preserve"> 1,453 D  </t>
  </si>
  <si>
    <t xml:space="preserve">OBLIGACIONES CONV.EN ACCIONES           </t>
  </si>
  <si>
    <t xml:space="preserve">BANCO AMAZONAS </t>
  </si>
  <si>
    <t xml:space="preserve"> 1,327 D  </t>
  </si>
  <si>
    <t xml:space="preserve">BANCO DEL AUSTRO </t>
  </si>
  <si>
    <t xml:space="preserve"> 1,681 D  </t>
  </si>
  <si>
    <t xml:space="preserve">   324 D  </t>
  </si>
  <si>
    <t xml:space="preserve">   315 D  </t>
  </si>
  <si>
    <t xml:space="preserve">   162 D  </t>
  </si>
  <si>
    <t xml:space="preserve">PAPEL COMERCIAL CERO CUPON </t>
  </si>
  <si>
    <t xml:space="preserve">SURPAPELCORP </t>
  </si>
  <si>
    <t xml:space="preserve">   138 D  </t>
  </si>
  <si>
    <t>PRONACA</t>
  </si>
  <si>
    <t xml:space="preserve">INDUSTRIAS CATEDRAL </t>
  </si>
  <si>
    <t xml:space="preserve">    18 D  </t>
  </si>
  <si>
    <t xml:space="preserve">   181 D  </t>
  </si>
  <si>
    <t xml:space="preserve">   250 D  </t>
  </si>
  <si>
    <t xml:space="preserve">   261 D  </t>
  </si>
  <si>
    <t xml:space="preserve">   265 D  </t>
  </si>
  <si>
    <t xml:space="preserve">   266 D  </t>
  </si>
  <si>
    <t xml:space="preserve">   269 D  </t>
  </si>
  <si>
    <t xml:space="preserve">   180 D  </t>
  </si>
  <si>
    <t xml:space="preserve">   200 D  </t>
  </si>
  <si>
    <t xml:space="preserve">   358 D  </t>
  </si>
  <si>
    <t xml:space="preserve">   301 D  </t>
  </si>
  <si>
    <t xml:space="preserve">   359 D  </t>
  </si>
  <si>
    <t>CARTIMEX</t>
  </si>
  <si>
    <t xml:space="preserve">   152 D  </t>
  </si>
  <si>
    <t xml:space="preserve">   182 D  </t>
  </si>
  <si>
    <t xml:space="preserve">   151 D  </t>
  </si>
  <si>
    <t xml:space="preserve">   153 D  </t>
  </si>
  <si>
    <t xml:space="preserve">   174 D  </t>
  </si>
  <si>
    <t xml:space="preserve">   210 D  </t>
  </si>
  <si>
    <t xml:space="preserve">   317 D  </t>
  </si>
  <si>
    <t xml:space="preserve">NESTLE ECUADOR </t>
  </si>
  <si>
    <t xml:space="preserve">   108 D  </t>
  </si>
  <si>
    <t xml:space="preserve">   306 D  </t>
  </si>
  <si>
    <t xml:space="preserve">   167 D  </t>
  </si>
  <si>
    <t xml:space="preserve">   195 D  </t>
  </si>
  <si>
    <t xml:space="preserve">   280 D  </t>
  </si>
  <si>
    <t xml:space="preserve">   282 D  </t>
  </si>
  <si>
    <t xml:space="preserve">   288 D  </t>
  </si>
  <si>
    <t>INDUSTRIA ECUATORIANA DE CABLE</t>
  </si>
  <si>
    <t xml:space="preserve">    68 D  </t>
  </si>
  <si>
    <t>MAVESA</t>
  </si>
  <si>
    <t xml:space="preserve">   351 D  </t>
  </si>
  <si>
    <t xml:space="preserve">   150 D  </t>
  </si>
  <si>
    <t xml:space="preserve">    92 D  </t>
  </si>
  <si>
    <t xml:space="preserve">    94 D  </t>
  </si>
  <si>
    <t xml:space="preserve">   233 D  </t>
  </si>
  <si>
    <t xml:space="preserve">COMPUTRONSA </t>
  </si>
  <si>
    <t>DULCES, PASTELES Y TORTAS RADU</t>
  </si>
  <si>
    <t>CORPORACIÓN ECUATORIANA DE ALIMENTOS Y BEBIDAS CORPABE</t>
  </si>
  <si>
    <t>DULCENAC  DULCERIA NACIONAL</t>
  </si>
  <si>
    <t xml:space="preserve">OFFSET ABAD </t>
  </si>
  <si>
    <t xml:space="preserve">   273 D  </t>
  </si>
  <si>
    <t>ECO-KAKAO</t>
  </si>
  <si>
    <t>OBLIGACIONES SPLIT-UP TIPO 2</t>
  </si>
  <si>
    <t xml:space="preserve">   264 D  </t>
  </si>
  <si>
    <t xml:space="preserve">   629 D  </t>
  </si>
  <si>
    <t xml:space="preserve">   721 D  </t>
  </si>
  <si>
    <t xml:space="preserve">   371 D  </t>
  </si>
  <si>
    <t xml:space="preserve">   382 D  </t>
  </si>
  <si>
    <t>UNIVERSAL SWEET INDUSTRIES</t>
  </si>
  <si>
    <t xml:space="preserve">   224 D  </t>
  </si>
  <si>
    <t xml:space="preserve">   198 D  </t>
  </si>
  <si>
    <t xml:space="preserve">   563 D  </t>
  </si>
  <si>
    <t xml:space="preserve"> 1,113 D  </t>
  </si>
  <si>
    <t xml:space="preserve"> 1,123 D  </t>
  </si>
  <si>
    <t xml:space="preserve"> 1,477 D  </t>
  </si>
  <si>
    <t xml:space="preserve">   584 D  </t>
  </si>
  <si>
    <t xml:space="preserve">   763 D  </t>
  </si>
  <si>
    <t xml:space="preserve"> 1,127 D  </t>
  </si>
  <si>
    <t xml:space="preserve"> 1,311 D  </t>
  </si>
  <si>
    <t xml:space="preserve"> 1,325 D  </t>
  </si>
  <si>
    <t xml:space="preserve"> 1,493 D  </t>
  </si>
  <si>
    <t xml:space="preserve"> 1,677 D  </t>
  </si>
  <si>
    <t xml:space="preserve"> 1,858 D  </t>
  </si>
  <si>
    <t xml:space="preserve"> 2,044 D  </t>
  </si>
  <si>
    <t xml:space="preserve"> 2,247 D  </t>
  </si>
  <si>
    <t xml:space="preserve">   161 D  </t>
  </si>
  <si>
    <t xml:space="preserve">   255 D  </t>
  </si>
  <si>
    <t xml:space="preserve">   346 D  </t>
  </si>
  <si>
    <t xml:space="preserve">   437 D  </t>
  </si>
  <si>
    <t xml:space="preserve">   528 D  </t>
  </si>
  <si>
    <t xml:space="preserve">   619 D  </t>
  </si>
  <si>
    <t xml:space="preserve">   710 D  </t>
  </si>
  <si>
    <t xml:space="preserve">   892 D  </t>
  </si>
  <si>
    <t xml:space="preserve">   983 D  </t>
  </si>
  <si>
    <t xml:space="preserve"> 1,075 D  </t>
  </si>
  <si>
    <t xml:space="preserve"> 1,165 D  </t>
  </si>
  <si>
    <t xml:space="preserve"> 1,256 D  </t>
  </si>
  <si>
    <t xml:space="preserve"> 1,348 D  </t>
  </si>
  <si>
    <t xml:space="preserve"> 1,440 D  </t>
  </si>
  <si>
    <t xml:space="preserve">   203 D  </t>
  </si>
  <si>
    <t xml:space="preserve">   387 D  </t>
  </si>
  <si>
    <t xml:space="preserve">   578 D  </t>
  </si>
  <si>
    <t xml:space="preserve">   752 D  </t>
  </si>
  <si>
    <t xml:space="preserve">   933 D  </t>
  </si>
  <si>
    <t xml:space="preserve">   217 D  </t>
  </si>
  <si>
    <t xml:space="preserve">   401 D  </t>
  </si>
  <si>
    <t xml:space="preserve">   581 D  </t>
  </si>
  <si>
    <t xml:space="preserve">   946 D  </t>
  </si>
  <si>
    <t xml:space="preserve"> 2,068 D  </t>
  </si>
  <si>
    <t xml:space="preserve">   419 D  </t>
  </si>
  <si>
    <t xml:space="preserve"> 2,223 D  </t>
  </si>
  <si>
    <t xml:space="preserve"> 1,684 D  </t>
  </si>
  <si>
    <t xml:space="preserve">SALCEDO MOTORS </t>
  </si>
  <si>
    <t xml:space="preserve">   422 D  </t>
  </si>
  <si>
    <t xml:space="preserve">   516 D  </t>
  </si>
  <si>
    <t xml:space="preserve">   607 D  </t>
  </si>
  <si>
    <t xml:space="preserve">POLIZAS DE ACUMULACION     </t>
  </si>
  <si>
    <t xml:space="preserve">    84 D  </t>
  </si>
  <si>
    <t xml:space="preserve">    22 D  </t>
  </si>
  <si>
    <t xml:space="preserve">    26 D  </t>
  </si>
  <si>
    <t xml:space="preserve">    28 D  </t>
  </si>
  <si>
    <t xml:space="preserve">CERTIFICADO DE INVERSION   </t>
  </si>
  <si>
    <t>BANECUADOR</t>
  </si>
  <si>
    <t xml:space="preserve">    98 D  </t>
  </si>
  <si>
    <t>CORPORACION FINANCIERA NACIONAL</t>
  </si>
  <si>
    <t xml:space="preserve">    35 D  </t>
  </si>
  <si>
    <t xml:space="preserve">    41 D  </t>
  </si>
  <si>
    <t xml:space="preserve">    63 D  </t>
  </si>
  <si>
    <t xml:space="preserve">   126 D  </t>
  </si>
  <si>
    <t xml:space="preserve">BANCO DINERS CLUB DEL ECUADOR </t>
  </si>
  <si>
    <t xml:space="preserve">    80 D  </t>
  </si>
  <si>
    <t xml:space="preserve">    36 D  </t>
  </si>
  <si>
    <t xml:space="preserve">    37 D  </t>
  </si>
  <si>
    <t xml:space="preserve">    43 D  </t>
  </si>
  <si>
    <t xml:space="preserve">   300 D  </t>
  </si>
  <si>
    <t xml:space="preserve">   453 D  </t>
  </si>
  <si>
    <t xml:space="preserve">CERT. INVERSION DESMATERIALIZADO        </t>
  </si>
  <si>
    <t xml:space="preserve">BANCO BOLIVARIANO </t>
  </si>
  <si>
    <t xml:space="preserve">    81 D  </t>
  </si>
  <si>
    <t xml:space="preserve">    86 D  </t>
  </si>
  <si>
    <t xml:space="preserve">   360 D  </t>
  </si>
  <si>
    <t xml:space="preserve">    95 D  </t>
  </si>
  <si>
    <t xml:space="preserve">   121 D  </t>
  </si>
  <si>
    <t xml:space="preserve">   122 D  </t>
  </si>
  <si>
    <t xml:space="preserve">   361 D  </t>
  </si>
  <si>
    <t xml:space="preserve">BANCO PICHINCHA </t>
  </si>
  <si>
    <t xml:space="preserve">   251 D  </t>
  </si>
  <si>
    <t xml:space="preserve">   129 D  </t>
  </si>
  <si>
    <t xml:space="preserve">   137 D  </t>
  </si>
  <si>
    <t xml:space="preserve">   364 D  </t>
  </si>
  <si>
    <t xml:space="preserve">   365 D  </t>
  </si>
  <si>
    <t xml:space="preserve">CERT. DEPOSITO A PLAZO     </t>
  </si>
  <si>
    <t xml:space="preserve">   363 D  </t>
  </si>
  <si>
    <t xml:space="preserve">    15 D  </t>
  </si>
  <si>
    <t xml:space="preserve">    23 D  </t>
  </si>
  <si>
    <t>BANCO DE LOJA</t>
  </si>
  <si>
    <t xml:space="preserve">    42 D  </t>
  </si>
  <si>
    <t xml:space="preserve">BANCO DE MACHALA </t>
  </si>
  <si>
    <t xml:space="preserve">    74 D  </t>
  </si>
  <si>
    <t xml:space="preserve">    69 D  </t>
  </si>
  <si>
    <t xml:space="preserve">   170 D  </t>
  </si>
  <si>
    <t>BANCO DE DESARROLLO DEL ECUADOR</t>
  </si>
  <si>
    <t>CAJA CENTRAL FINANCOOP</t>
  </si>
  <si>
    <t xml:space="preserve">COOPERATIVA DE AHORRO Y CREDITO POLICIA NACIONAL </t>
  </si>
  <si>
    <t xml:space="preserve">VALORES TITULARIZACION CREDITICIA       </t>
  </si>
  <si>
    <t>PRIMERA TITULARIZACIÓN SINDICADA RENTAS NX - RNT</t>
  </si>
  <si>
    <t xml:space="preserve">   602 D  </t>
  </si>
  <si>
    <t>FIDEICOMISO TITULARIZACION CARTERA CREDITO RETAIL I</t>
  </si>
  <si>
    <t xml:space="preserve">   270 D  </t>
  </si>
  <si>
    <t xml:space="preserve">   714 D  </t>
  </si>
  <si>
    <t>FIDEICOMISO TITULARIZACIÓN CARTERA CREDITO RETAIL II</t>
  </si>
  <si>
    <t xml:space="preserve"> 1,064 D  </t>
  </si>
  <si>
    <t xml:space="preserve"> 1,054 D  </t>
  </si>
  <si>
    <t>FACTURA COMERCIAL NEGOCIABLE</t>
  </si>
  <si>
    <t xml:space="preserve">HIVIMAR </t>
  </si>
  <si>
    <t>TOTAL RENTA FIJA</t>
  </si>
  <si>
    <r>
      <t xml:space="preserve">(1) TEA: </t>
    </r>
    <r>
      <rPr>
        <sz val="11"/>
        <rFont val="Arial"/>
        <family val="2"/>
      </rPr>
      <t>Tasa Efectiva Anual utilizada para papeles de Tipo I</t>
    </r>
  </si>
  <si>
    <r>
      <t xml:space="preserve">(2) TIR:  </t>
    </r>
    <r>
      <rPr>
        <sz val="11"/>
        <rFont val="Arial"/>
        <family val="2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</si>
  <si>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</si>
  <si>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</si>
  <si>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</si>
  <si>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</si>
  <si>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</si>
  <si>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</si>
  <si>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</si>
  <si>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r>
      <t xml:space="preserve">VOLUMEN DE OPERACIONES POR CASAS DE VALORES Y OPERADORES PÚBLICOS - BVG
</t>
    </r>
    <r>
      <rPr>
        <b/>
        <sz val="16"/>
        <color theme="0"/>
        <rFont val="Segoe UI Variable Display"/>
      </rPr>
      <t>En valor efectivo en dólares, correspondiente a Enero 2024</t>
    </r>
  </si>
  <si>
    <t>BOLETÍN MENSUAL DE OPERACIONES
Diciembre 2023</t>
  </si>
  <si>
    <t>MAXIMO</t>
  </si>
  <si>
    <t>MINIMO</t>
  </si>
  <si>
    <t>OPERACIONES SIN COTIZACIÓN</t>
  </si>
  <si>
    <t>PLAZO</t>
  </si>
  <si>
    <t>RENDIM</t>
  </si>
  <si>
    <t>TIPO</t>
  </si>
  <si>
    <t xml:space="preserve">          MONTO</t>
  </si>
  <si>
    <t xml:space="preserve">   V.NOMINAL</t>
  </si>
  <si>
    <t xml:space="preserve">     V.EFECTIVO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</si>
  <si>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Enero de 2024  Hasta: 31 de Enero de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</si>
</sst>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\1.00%"/>
    <numFmt numFmtId="168" formatCode="_(* #,##0.00_);_(* \(#,##0.00\);_(* &quot;-&quot;??_);_(@_)"/>
    <numFmt numFmtId="169" formatCode="_-* #,##0.00\ _$_-;\-* #,##0.00\ _$_-;_-* &quot;-&quot;??\ _$_-;_-@_-"/>
    <numFmt numFmtId="170" formatCode="0.00000"/>
    <numFmt numFmtId="171" formatCode="0.0000"/>
    <numFmt numFmtId="172" formatCode="#,##0.000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b/>
      <sz val="16"/>
      <color rgb="FF011389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8"/>
      <name val="Poppins"/>
    </font>
    <font>
      <sz val="8"/>
      <color theme="0"/>
      <name val="Arial"/>
      <family val="2"/>
    </font>
    <font>
      <sz val="8"/>
      <color theme="0"/>
      <name val="Poppins"/>
    </font>
    <font>
      <b/>
      <sz val="8"/>
      <color theme="0"/>
      <name val="Poppins"/>
    </font>
    <font>
      <b/>
      <sz val="8"/>
      <color theme="0"/>
      <name val="Arial"/>
      <family val="2"/>
    </font>
    <font>
      <b/>
      <sz val="1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4"/>
      <name val="Poppins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3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458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5" fillId="0" borderId="0" xfId="1" applyNumberFormat="1" applyFont="1" applyAlignment="1">
      <alignment horizontal="right" vertical="center"/>
    </xf>
    <xf numFmtId="4" fontId="13" fillId="0" borderId="0" xfId="1" applyNumberFormat="1" applyFont="1" applyAlignment="1">
      <alignment horizontal="right" vertical="center"/>
    </xf>
    <xf numFmtId="0" fontId="13" fillId="0" borderId="0" xfId="1" applyFont="1" applyAlignment="1">
      <alignment horizontal="centerContinuous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3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3" fillId="0" borderId="1" xfId="1" applyFont="1" applyBorder="1" applyAlignment="1">
      <alignment horizontal="centerContinuous" vertical="center"/>
    </xf>
    <xf numFmtId="0" fontId="13" fillId="0" borderId="1" xfId="1" applyFont="1" applyBorder="1" applyAlignment="1">
      <alignment vertical="center"/>
    </xf>
    <xf numFmtId="0" fontId="16" fillId="0" borderId="0" xfId="1" applyFont="1" applyAlignment="1">
      <alignment horizontal="center" vertical="center"/>
    </xf>
    <xf numFmtId="4" fontId="16" fillId="0" borderId="0" xfId="1" applyNumberFormat="1" applyFont="1" applyAlignment="1">
      <alignment horizontal="center" vertical="center"/>
    </xf>
    <xf numFmtId="10" fontId="16" fillId="0" borderId="0" xfId="3" applyNumberFormat="1" applyFont="1" applyBorder="1" applyAlignment="1">
      <alignment horizontal="center" vertical="center"/>
    </xf>
    <xf numFmtId="166" fontId="13" fillId="0" borderId="0" xfId="3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16" fillId="0" borderId="0" xfId="1" applyFont="1" applyAlignment="1">
      <alignment horizontal="left" vertical="center"/>
    </xf>
    <xf numFmtId="4" fontId="13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0" fontId="15" fillId="2" borderId="0" xfId="1" applyFont="1" applyFill="1" applyAlignment="1">
      <alignment vertical="center"/>
    </xf>
    <xf numFmtId="4" fontId="17" fillId="2" borderId="0" xfId="1" applyNumberFormat="1" applyFont="1" applyFill="1" applyAlignment="1">
      <alignment horizontal="center" vertical="center"/>
    </xf>
    <xf numFmtId="0" fontId="17" fillId="2" borderId="0" xfId="1" applyFont="1" applyFill="1" applyAlignment="1">
      <alignment vertical="center"/>
    </xf>
    <xf numFmtId="0" fontId="13" fillId="2" borderId="0" xfId="1" applyFont="1" applyFill="1" applyAlignment="1">
      <alignment vertical="center"/>
    </xf>
    <xf numFmtId="0" fontId="16" fillId="2" borderId="0" xfId="1" applyFont="1" applyFill="1" applyAlignment="1">
      <alignment vertical="center"/>
    </xf>
    <xf numFmtId="0" fontId="13" fillId="2" borderId="1" xfId="1" applyFont="1" applyFill="1" applyBorder="1" applyAlignment="1">
      <alignment vertical="center"/>
    </xf>
    <xf numFmtId="4" fontId="13" fillId="2" borderId="0" xfId="1" applyNumberFormat="1" applyFont="1" applyFill="1" applyAlignment="1">
      <alignment horizontal="centerContinuous" vertical="center"/>
    </xf>
    <xf numFmtId="0" fontId="13" fillId="2" borderId="0" xfId="1" applyFont="1" applyFill="1" applyAlignment="1">
      <alignment horizontal="centerContinuous" vertical="center"/>
    </xf>
    <xf numFmtId="0" fontId="13" fillId="2" borderId="2" xfId="1" applyFont="1" applyFill="1" applyBorder="1" applyAlignment="1">
      <alignment horizontal="centerContinuous" vertical="center"/>
    </xf>
    <xf numFmtId="3" fontId="17" fillId="2" borderId="0" xfId="1" applyNumberFormat="1" applyFont="1" applyFill="1" applyAlignment="1">
      <alignment horizontal="center" vertical="center"/>
    </xf>
    <xf numFmtId="0" fontId="13" fillId="2" borderId="6" xfId="1" applyFont="1" applyFill="1" applyBorder="1" applyAlignment="1">
      <alignment vertical="center"/>
    </xf>
    <xf numFmtId="4" fontId="13" fillId="2" borderId="7" xfId="1" applyNumberFormat="1" applyFont="1" applyFill="1" applyBorder="1" applyAlignment="1">
      <alignment horizontal="centerContinuous" vertical="center"/>
    </xf>
    <xf numFmtId="0" fontId="13" fillId="2" borderId="7" xfId="1" applyFont="1" applyFill="1" applyBorder="1" applyAlignment="1">
      <alignment horizontal="centerContinuous" vertical="center"/>
    </xf>
    <xf numFmtId="0" fontId="13" fillId="2" borderId="8" xfId="1" applyFont="1" applyFill="1" applyBorder="1" applyAlignment="1">
      <alignment horizontal="centerContinuous" vertical="center"/>
    </xf>
    <xf numFmtId="0" fontId="15" fillId="2" borderId="1" xfId="1" applyFont="1" applyFill="1" applyBorder="1" applyAlignment="1">
      <alignment vertical="center"/>
    </xf>
    <xf numFmtId="0" fontId="17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3" fillId="0" borderId="0" xfId="6" applyAlignment="1">
      <alignment vertical="center"/>
    </xf>
    <xf numFmtId="0" fontId="2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1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12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19" fillId="0" borderId="0" xfId="6" applyFont="1" applyAlignment="1">
      <alignment vertical="center"/>
    </xf>
    <xf numFmtId="0" fontId="24" fillId="0" borderId="0" xfId="1" applyFont="1" applyAlignment="1">
      <alignment vertical="center"/>
    </xf>
    <xf numFmtId="0" fontId="20" fillId="2" borderId="0" xfId="1" applyFont="1" applyFill="1"/>
    <xf numFmtId="0" fontId="20" fillId="0" borderId="0" xfId="1" applyFont="1"/>
    <xf numFmtId="0" fontId="13" fillId="0" borderId="0" xfId="1" applyFont="1"/>
    <xf numFmtId="0" fontId="13" fillId="3" borderId="0" xfId="1" applyFont="1" applyFill="1" applyAlignment="1">
      <alignment vertical="center"/>
    </xf>
    <xf numFmtId="0" fontId="29" fillId="0" borderId="0" xfId="1" applyFont="1" applyAlignment="1">
      <alignment vertical="center"/>
    </xf>
    <xf numFmtId="0" fontId="30" fillId="2" borderId="1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3" fontId="31" fillId="2" borderId="0" xfId="1" applyNumberFormat="1" applyFont="1" applyFill="1" applyAlignment="1">
      <alignment horizontal="right" vertical="center"/>
    </xf>
    <xf numFmtId="0" fontId="30" fillId="2" borderId="2" xfId="1" applyFont="1" applyFill="1" applyBorder="1" applyAlignment="1">
      <alignment vertical="center"/>
    </xf>
    <xf numFmtId="0" fontId="32" fillId="2" borderId="1" xfId="1" applyFont="1" applyFill="1" applyBorder="1" applyAlignment="1">
      <alignment vertical="center"/>
    </xf>
    <xf numFmtId="0" fontId="33" fillId="2" borderId="0" xfId="1" applyFont="1" applyFill="1" applyAlignment="1">
      <alignment horizontal="center" vertical="center"/>
    </xf>
    <xf numFmtId="0" fontId="33" fillId="2" borderId="2" xfId="1" applyFont="1" applyFill="1" applyBorder="1" applyAlignment="1">
      <alignment horizontal="center" vertical="center"/>
    </xf>
    <xf numFmtId="4" fontId="33" fillId="2" borderId="0" xfId="1" applyNumberFormat="1" applyFont="1" applyFill="1" applyAlignment="1">
      <alignment horizontal="center" vertical="center"/>
    </xf>
    <xf numFmtId="165" fontId="33" fillId="2" borderId="0" xfId="2" applyNumberFormat="1" applyFont="1" applyFill="1" applyBorder="1" applyAlignment="1">
      <alignment horizontal="centerContinuous" vertical="center"/>
    </xf>
    <xf numFmtId="4" fontId="33" fillId="2" borderId="2" xfId="1" applyNumberFormat="1" applyFont="1" applyFill="1" applyBorder="1" applyAlignment="1">
      <alignment horizontal="center" vertical="center"/>
    </xf>
    <xf numFmtId="0" fontId="33" fillId="2" borderId="1" xfId="1" applyFont="1" applyFill="1" applyBorder="1" applyAlignment="1">
      <alignment vertical="center"/>
    </xf>
    <xf numFmtId="3" fontId="33" fillId="2" borderId="0" xfId="1" applyNumberFormat="1" applyFont="1" applyFill="1" applyAlignment="1">
      <alignment horizontal="center" vertical="center"/>
    </xf>
    <xf numFmtId="3" fontId="33" fillId="2" borderId="0" xfId="3" applyNumberFormat="1" applyFont="1" applyFill="1" applyBorder="1" applyAlignment="1">
      <alignment horizontal="center" vertical="center"/>
    </xf>
    <xf numFmtId="3" fontId="33" fillId="2" borderId="0" xfId="2" applyNumberFormat="1" applyFont="1" applyFill="1" applyBorder="1" applyAlignment="1">
      <alignment horizontal="center" vertical="center"/>
    </xf>
    <xf numFmtId="0" fontId="33" fillId="2" borderId="1" xfId="1" quotePrefix="1" applyFont="1" applyFill="1" applyBorder="1" applyAlignment="1">
      <alignment horizontal="left" vertical="center"/>
    </xf>
    <xf numFmtId="0" fontId="13" fillId="0" borderId="2" xfId="1" applyFont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35" fillId="2" borderId="1" xfId="1" applyFont="1" applyFill="1" applyBorder="1" applyAlignment="1">
      <alignment vertical="center"/>
    </xf>
    <xf numFmtId="0" fontId="35" fillId="2" borderId="0" xfId="1" applyFont="1" applyFill="1" applyAlignment="1">
      <alignment vertical="center"/>
    </xf>
    <xf numFmtId="3" fontId="36" fillId="2" borderId="0" xfId="3" applyNumberFormat="1" applyFont="1" applyFill="1" applyBorder="1" applyAlignment="1">
      <alignment horizontal="center" vertical="center"/>
    </xf>
    <xf numFmtId="0" fontId="35" fillId="2" borderId="2" xfId="1" applyFont="1" applyFill="1" applyBorder="1" applyAlignment="1">
      <alignment vertical="center"/>
    </xf>
    <xf numFmtId="0" fontId="36" fillId="2" borderId="0" xfId="1" applyFont="1" applyFill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4" fontId="36" fillId="2" borderId="0" xfId="1" applyNumberFormat="1" applyFont="1" applyFill="1" applyAlignment="1">
      <alignment horizontal="center" vertical="center"/>
    </xf>
    <xf numFmtId="165" fontId="36" fillId="2" borderId="0" xfId="2" applyNumberFormat="1" applyFont="1" applyFill="1" applyBorder="1" applyAlignment="1">
      <alignment horizontal="centerContinuous" vertical="center"/>
    </xf>
    <xf numFmtId="4" fontId="36" fillId="2" borderId="2" xfId="1" applyNumberFormat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center" vertical="center"/>
    </xf>
    <xf numFmtId="0" fontId="36" fillId="2" borderId="1" xfId="1" quotePrefix="1" applyFont="1" applyFill="1" applyBorder="1" applyAlignment="1">
      <alignment horizontal="left" vertical="center"/>
    </xf>
    <xf numFmtId="0" fontId="37" fillId="2" borderId="3" xfId="1" applyFont="1" applyFill="1" applyBorder="1" applyAlignment="1">
      <alignment vertical="center"/>
    </xf>
    <xf numFmtId="3" fontId="36" fillId="2" borderId="4" xfId="1" applyNumberFormat="1" applyFont="1" applyFill="1" applyBorder="1" applyAlignment="1">
      <alignment horizontal="center" vertical="center"/>
    </xf>
    <xf numFmtId="4" fontId="38" fillId="2" borderId="4" xfId="1" applyNumberFormat="1" applyFont="1" applyFill="1" applyBorder="1" applyAlignment="1">
      <alignment horizontal="center" vertical="center"/>
    </xf>
    <xf numFmtId="0" fontId="38" fillId="2" borderId="4" xfId="1" applyFont="1" applyFill="1" applyBorder="1" applyAlignment="1">
      <alignment vertical="center"/>
    </xf>
    <xf numFmtId="0" fontId="38" fillId="2" borderId="5" xfId="1" applyFont="1" applyFill="1" applyBorder="1" applyAlignment="1">
      <alignment vertical="center"/>
    </xf>
    <xf numFmtId="0" fontId="37" fillId="2" borderId="0" xfId="1" applyFont="1" applyFill="1" applyAlignment="1">
      <alignment vertical="center"/>
    </xf>
    <xf numFmtId="4" fontId="38" fillId="2" borderId="0" xfId="1" applyNumberFormat="1" applyFont="1" applyFill="1" applyAlignment="1">
      <alignment horizontal="center" vertical="center"/>
    </xf>
    <xf numFmtId="0" fontId="38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6" fillId="2" borderId="6" xfId="1" applyFont="1" applyFill="1" applyBorder="1" applyAlignment="1">
      <alignment vertical="center"/>
    </xf>
    <xf numFmtId="4" fontId="38" fillId="2" borderId="7" xfId="1" applyNumberFormat="1" applyFont="1" applyFill="1" applyBorder="1" applyAlignment="1">
      <alignment horizontal="center" vertical="center"/>
    </xf>
    <xf numFmtId="0" fontId="38" fillId="2" borderId="7" xfId="1" applyFont="1" applyFill="1" applyBorder="1" applyAlignment="1">
      <alignment vertical="center"/>
    </xf>
    <xf numFmtId="0" fontId="38" fillId="2" borderId="8" xfId="1" applyFont="1" applyFill="1" applyBorder="1" applyAlignment="1">
      <alignment vertical="center"/>
    </xf>
    <xf numFmtId="0" fontId="37" fillId="2" borderId="1" xfId="1" applyFont="1" applyFill="1" applyBorder="1" applyAlignment="1">
      <alignment vertical="center"/>
    </xf>
    <xf numFmtId="0" fontId="38" fillId="2" borderId="2" xfId="1" applyFont="1" applyFill="1" applyBorder="1" applyAlignment="1">
      <alignment vertical="center"/>
    </xf>
    <xf numFmtId="4" fontId="35" fillId="2" borderId="0" xfId="1" applyNumberFormat="1" applyFont="1" applyFill="1" applyAlignment="1">
      <alignment horizontal="center" vertical="center"/>
    </xf>
    <xf numFmtId="0" fontId="36" fillId="2" borderId="3" xfId="1" applyFont="1" applyFill="1" applyBorder="1" applyAlignment="1">
      <alignment vertical="center"/>
    </xf>
    <xf numFmtId="4" fontId="35" fillId="2" borderId="4" xfId="1" applyNumberFormat="1" applyFont="1" applyFill="1" applyBorder="1" applyAlignment="1">
      <alignment horizontal="center" vertical="center"/>
    </xf>
    <xf numFmtId="0" fontId="35" fillId="2" borderId="4" xfId="1" applyFont="1" applyFill="1" applyBorder="1" applyAlignment="1">
      <alignment vertical="center"/>
    </xf>
    <xf numFmtId="0" fontId="35" fillId="2" borderId="5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right" vertical="center" indent="2"/>
    </xf>
    <xf numFmtId="3" fontId="36" fillId="2" borderId="0" xfId="1" applyNumberFormat="1" applyFont="1" applyFill="1" applyAlignment="1">
      <alignment horizontal="right" vertical="center" indent="3"/>
    </xf>
    <xf numFmtId="3" fontId="36" fillId="2" borderId="0" xfId="3" applyNumberFormat="1" applyFont="1" applyFill="1" applyBorder="1" applyAlignment="1">
      <alignment horizontal="right" vertical="center" indent="3"/>
    </xf>
    <xf numFmtId="3" fontId="36" fillId="2" borderId="0" xfId="2" applyNumberFormat="1" applyFont="1" applyFill="1" applyBorder="1" applyAlignment="1">
      <alignment horizontal="right" vertical="center" indent="3"/>
    </xf>
    <xf numFmtId="10" fontId="36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0" fillId="0" borderId="1" xfId="1" applyFont="1" applyBorder="1"/>
    <xf numFmtId="0" fontId="32" fillId="0" borderId="3" xfId="1" applyFont="1" applyBorder="1" applyAlignment="1">
      <alignment horizontal="left"/>
    </xf>
    <xf numFmtId="3" fontId="32" fillId="0" borderId="4" xfId="1" applyNumberFormat="1" applyFont="1" applyBorder="1" applyAlignment="1">
      <alignment horizontal="right"/>
    </xf>
    <xf numFmtId="3" fontId="32" fillId="0" borderId="4" xfId="1" applyNumberFormat="1" applyFont="1" applyBorder="1"/>
    <xf numFmtId="0" fontId="3" fillId="2" borderId="2" xfId="1" applyFill="1" applyBorder="1"/>
    <xf numFmtId="0" fontId="20" fillId="2" borderId="2" xfId="1" applyFont="1" applyFill="1" applyBorder="1"/>
    <xf numFmtId="3" fontId="20" fillId="2" borderId="0" xfId="1" applyNumberFormat="1" applyFont="1" applyFill="1"/>
    <xf numFmtId="0" fontId="20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33" fillId="0" borderId="9" xfId="1" applyFont="1" applyBorder="1" applyAlignment="1">
      <alignment horizontal="left" vertical="center"/>
    </xf>
    <xf numFmtId="10" fontId="32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10" fontId="46" fillId="3" borderId="10" xfId="3" applyNumberFormat="1" applyFont="1" applyFill="1" applyBorder="1" applyAlignment="1">
      <alignment horizontal="center" vertical="center" wrapText="1"/>
    </xf>
    <xf numFmtId="0" fontId="46" fillId="3" borderId="11" xfId="1" applyFont="1" applyFill="1" applyBorder="1" applyAlignment="1">
      <alignment horizontal="center" vertical="center" wrapText="1"/>
    </xf>
    <xf numFmtId="0" fontId="46" fillId="3" borderId="13" xfId="1" applyFont="1" applyFill="1" applyBorder="1" applyAlignment="1">
      <alignment horizontal="center" vertical="center" wrapText="1"/>
    </xf>
    <xf numFmtId="0" fontId="40" fillId="0" borderId="12" xfId="1" applyFont="1" applyBorder="1"/>
    <xf numFmtId="0" fontId="45" fillId="0" borderId="0" xfId="1" applyFont="1" applyAlignment="1">
      <alignment horizontal="centerContinuous"/>
    </xf>
    <xf numFmtId="0" fontId="35" fillId="0" borderId="0" xfId="1" applyFont="1" applyAlignment="1">
      <alignment horizontal="centerContinuous"/>
    </xf>
    <xf numFmtId="0" fontId="48" fillId="0" borderId="0" xfId="1" applyFont="1"/>
    <xf numFmtId="3" fontId="38" fillId="0" borderId="0" xfId="1" applyNumberFormat="1" applyFont="1" applyAlignment="1">
      <alignment horizontal="left"/>
    </xf>
    <xf numFmtId="3" fontId="38" fillId="0" borderId="0" xfId="1" applyNumberFormat="1" applyFont="1" applyAlignment="1">
      <alignment horizontal="right"/>
    </xf>
    <xf numFmtId="3" fontId="38" fillId="0" borderId="0" xfId="1" applyNumberFormat="1" applyFont="1"/>
    <xf numFmtId="0" fontId="33" fillId="0" borderId="14" xfId="1" applyFont="1" applyBorder="1" applyAlignment="1">
      <alignment horizontal="left" vertical="center"/>
    </xf>
    <xf numFmtId="10" fontId="32" fillId="0" borderId="14" xfId="3" applyNumberFormat="1" applyFont="1" applyBorder="1" applyAlignment="1">
      <alignment horizontal="center" vertical="center"/>
    </xf>
    <xf numFmtId="0" fontId="46" fillId="3" borderId="15" xfId="1" applyFont="1" applyFill="1" applyBorder="1" applyAlignment="1">
      <alignment horizontal="center" vertical="center" wrapText="1"/>
    </xf>
    <xf numFmtId="10" fontId="46" fillId="3" borderId="16" xfId="3" applyNumberFormat="1" applyFont="1" applyFill="1" applyBorder="1" applyAlignment="1">
      <alignment horizontal="center" vertical="center" wrapText="1"/>
    </xf>
    <xf numFmtId="0" fontId="46" fillId="3" borderId="18" xfId="1" applyFont="1" applyFill="1" applyBorder="1" applyAlignment="1">
      <alignment horizontal="center" vertical="center" wrapText="1"/>
    </xf>
    <xf numFmtId="0" fontId="35" fillId="0" borderId="19" xfId="1" applyFont="1" applyBorder="1" applyAlignment="1">
      <alignment horizontal="centerContinuous"/>
    </xf>
    <xf numFmtId="3" fontId="32" fillId="0" borderId="14" xfId="1" applyNumberFormat="1" applyFont="1" applyBorder="1" applyAlignment="1">
      <alignment horizontal="right" vertical="center" indent="1"/>
    </xf>
    <xf numFmtId="3" fontId="32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3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0" fontId="40" fillId="0" borderId="19" xfId="6" applyFont="1" applyBorder="1" applyAlignment="1">
      <alignment vertical="center"/>
    </xf>
    <xf numFmtId="0" fontId="40" fillId="0" borderId="19" xfId="6" applyFont="1" applyBorder="1" applyAlignment="1">
      <alignment horizontal="left" vertical="center"/>
    </xf>
    <xf numFmtId="4" fontId="40" fillId="0" borderId="19" xfId="6" applyNumberFormat="1" applyFont="1" applyBorder="1" applyAlignment="1">
      <alignment horizontal="right" vertical="center"/>
    </xf>
    <xf numFmtId="10" fontId="40" fillId="0" borderId="19" xfId="6" applyNumberFormat="1" applyFont="1" applyBorder="1" applyAlignment="1">
      <alignment horizontal="right" vertical="center"/>
    </xf>
    <xf numFmtId="3" fontId="40" fillId="0" borderId="19" xfId="6" applyNumberFormat="1" applyFont="1" applyBorder="1" applyAlignment="1">
      <alignment horizontal="center" vertical="center"/>
    </xf>
    <xf numFmtId="0" fontId="40" fillId="0" borderId="17" xfId="6" applyFont="1" applyBorder="1" applyAlignment="1">
      <alignment horizontal="left" vertical="center"/>
    </xf>
    <xf numFmtId="4" fontId="40" fillId="0" borderId="17" xfId="6" applyNumberFormat="1" applyFont="1" applyBorder="1" applyAlignment="1">
      <alignment horizontal="right" vertical="center"/>
    </xf>
    <xf numFmtId="0" fontId="40" fillId="0" borderId="17" xfId="6" applyFont="1" applyBorder="1" applyAlignment="1">
      <alignment vertical="center"/>
    </xf>
    <xf numFmtId="3" fontId="40" fillId="0" borderId="17" xfId="6" applyNumberFormat="1" applyFont="1" applyBorder="1" applyAlignment="1">
      <alignment horizontal="center" vertical="center"/>
    </xf>
    <xf numFmtId="0" fontId="32" fillId="0" borderId="0" xfId="6" applyFont="1" applyAlignment="1">
      <alignment vertical="center"/>
    </xf>
    <xf numFmtId="4" fontId="32" fillId="0" borderId="0" xfId="6" applyNumberFormat="1" applyFont="1" applyAlignment="1">
      <alignment horizontal="right" vertical="center"/>
    </xf>
    <xf numFmtId="10" fontId="32" fillId="0" borderId="0" xfId="6" applyNumberFormat="1" applyFont="1" applyAlignment="1">
      <alignment horizontal="right" vertical="center"/>
    </xf>
    <xf numFmtId="3" fontId="32" fillId="0" borderId="0" xfId="6" applyNumberFormat="1" applyFont="1" applyAlignment="1">
      <alignment horizontal="center" vertical="center"/>
    </xf>
    <xf numFmtId="0" fontId="33" fillId="0" borderId="0" xfId="6" applyFont="1" applyAlignment="1">
      <alignment vertical="center"/>
    </xf>
    <xf numFmtId="4" fontId="33" fillId="0" borderId="0" xfId="6" applyNumberFormat="1" applyFont="1" applyAlignment="1">
      <alignment horizontal="right" vertical="center"/>
    </xf>
    <xf numFmtId="10" fontId="33" fillId="0" borderId="0" xfId="6" applyNumberFormat="1" applyFont="1" applyAlignment="1">
      <alignment horizontal="right" vertical="center"/>
    </xf>
    <xf numFmtId="3" fontId="33" fillId="0" borderId="0" xfId="6" applyNumberFormat="1" applyFont="1" applyAlignment="1">
      <alignment horizontal="center" vertical="center"/>
    </xf>
    <xf numFmtId="0" fontId="20" fillId="0" borderId="20" xfId="6" applyFont="1" applyBorder="1" applyAlignment="1">
      <alignment vertical="center"/>
    </xf>
    <xf numFmtId="0" fontId="20" fillId="0" borderId="20" xfId="6" applyFont="1" applyBorder="1" applyAlignment="1">
      <alignment horizontal="left" vertical="center"/>
    </xf>
    <xf numFmtId="4" fontId="20" fillId="0" borderId="20" xfId="6" applyNumberFormat="1" applyFont="1" applyBorder="1" applyAlignment="1">
      <alignment horizontal="right" vertical="center"/>
    </xf>
    <xf numFmtId="10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center" vertical="center"/>
    </xf>
    <xf numFmtId="0" fontId="28" fillId="0" borderId="19" xfId="6" applyFont="1" applyBorder="1" applyAlignment="1">
      <alignment vertical="center"/>
    </xf>
    <xf numFmtId="0" fontId="28" fillId="0" borderId="19" xfId="6" applyFont="1" applyBorder="1" applyAlignment="1">
      <alignment horizontal="left" vertical="center"/>
    </xf>
    <xf numFmtId="4" fontId="28" fillId="0" borderId="19" xfId="6" applyNumberFormat="1" applyFont="1" applyBorder="1" applyAlignment="1">
      <alignment horizontal="right" vertical="center"/>
    </xf>
    <xf numFmtId="10" fontId="28" fillId="0" borderId="19" xfId="6" applyNumberFormat="1" applyFont="1" applyBorder="1" applyAlignment="1">
      <alignment horizontal="right" vertical="center"/>
    </xf>
    <xf numFmtId="3" fontId="28" fillId="0" borderId="19" xfId="6" applyNumberFormat="1" applyFont="1" applyBorder="1" applyAlignment="1">
      <alignment horizontal="center" vertical="center"/>
    </xf>
    <xf numFmtId="0" fontId="50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50" fillId="3" borderId="0" xfId="2" applyNumberFormat="1" applyFont="1" applyFill="1" applyBorder="1" applyAlignment="1">
      <alignment horizontal="center" vertical="center"/>
    </xf>
    <xf numFmtId="166" fontId="50" fillId="3" borderId="0" xfId="3" applyNumberFormat="1" applyFont="1" applyFill="1" applyBorder="1" applyAlignment="1">
      <alignment horizontal="center" vertical="center"/>
    </xf>
    <xf numFmtId="0" fontId="51" fillId="0" borderId="0" xfId="1" applyFont="1" applyAlignment="1">
      <alignment vertical="center"/>
    </xf>
    <xf numFmtId="166" fontId="40" fillId="0" borderId="0" xfId="3" applyNumberFormat="1" applyFont="1" applyBorder="1" applyAlignment="1">
      <alignment horizontal="center" vertical="center"/>
    </xf>
    <xf numFmtId="3" fontId="40" fillId="0" borderId="0" xfId="1" applyNumberFormat="1" applyFont="1" applyAlignment="1">
      <alignment horizontal="right" vertical="center" indent="1"/>
    </xf>
    <xf numFmtId="0" fontId="44" fillId="0" borderId="0" xfId="1" applyFont="1" applyAlignment="1">
      <alignment vertical="center"/>
    </xf>
    <xf numFmtId="43" fontId="44" fillId="0" borderId="4" xfId="2" applyFont="1" applyBorder="1" applyAlignment="1">
      <alignment vertical="center"/>
    </xf>
    <xf numFmtId="3" fontId="40" fillId="0" borderId="4" xfId="2" applyNumberFormat="1" applyFont="1" applyFill="1" applyBorder="1" applyAlignment="1">
      <alignment horizontal="right" vertical="center" indent="1"/>
    </xf>
    <xf numFmtId="166" fontId="40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44" fillId="0" borderId="0" xfId="1" applyFont="1" applyAlignment="1">
      <alignment horizontal="left" vertical="center"/>
    </xf>
    <xf numFmtId="3" fontId="40" fillId="0" borderId="0" xfId="1" applyNumberFormat="1" applyFont="1" applyAlignment="1">
      <alignment vertical="center"/>
    </xf>
    <xf numFmtId="17" fontId="40" fillId="0" borderId="0" xfId="1" quotePrefix="1" applyNumberFormat="1" applyFont="1" applyAlignment="1">
      <alignment horizontal="right" vertical="center"/>
    </xf>
    <xf numFmtId="10" fontId="40" fillId="0" borderId="0" xfId="3" applyNumberFormat="1" applyFont="1" applyBorder="1" applyAlignment="1">
      <alignment vertical="center"/>
    </xf>
    <xf numFmtId="167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right" vertical="center"/>
    </xf>
    <xf numFmtId="3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left" vertical="center"/>
    </xf>
    <xf numFmtId="2" fontId="40" fillId="0" borderId="0" xfId="2" applyNumberFormat="1" applyFont="1" applyBorder="1" applyAlignment="1">
      <alignment horizontal="right" vertical="center"/>
    </xf>
    <xf numFmtId="3" fontId="16" fillId="0" borderId="0" xfId="1" applyNumberFormat="1" applyFont="1" applyAlignment="1">
      <alignment vertical="center"/>
    </xf>
    <xf numFmtId="10" fontId="16" fillId="0" borderId="0" xfId="3" applyNumberFormat="1" applyFont="1" applyBorder="1" applyAlignment="1">
      <alignment vertical="center"/>
    </xf>
    <xf numFmtId="10" fontId="16" fillId="0" borderId="0" xfId="3" applyNumberFormat="1" applyFont="1" applyBorder="1" applyAlignment="1">
      <alignment horizontal="right" vertical="center"/>
    </xf>
    <xf numFmtId="3" fontId="16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0" fillId="0" borderId="4" xfId="1" applyFont="1" applyBorder="1" applyAlignment="1">
      <alignment horizontal="left" vertical="center"/>
    </xf>
    <xf numFmtId="3" fontId="40" fillId="0" borderId="4" xfId="1" applyNumberFormat="1" applyFont="1" applyBorder="1" applyAlignment="1">
      <alignment vertical="center"/>
    </xf>
    <xf numFmtId="10" fontId="40" fillId="0" borderId="4" xfId="3" applyNumberFormat="1" applyFont="1" applyBorder="1" applyAlignment="1">
      <alignment horizontal="right" vertical="center"/>
    </xf>
    <xf numFmtId="3" fontId="40" fillId="0" borderId="4" xfId="1" applyNumberFormat="1" applyFont="1" applyBorder="1" applyAlignment="1">
      <alignment horizontal="right" vertical="center"/>
    </xf>
    <xf numFmtId="0" fontId="44" fillId="4" borderId="4" xfId="1" applyFont="1" applyFill="1" applyBorder="1" applyAlignment="1">
      <alignment horizontal="left" vertical="center"/>
    </xf>
    <xf numFmtId="3" fontId="44" fillId="4" borderId="4" xfId="1" applyNumberFormat="1" applyFont="1" applyFill="1" applyBorder="1" applyAlignment="1">
      <alignment vertical="center"/>
    </xf>
    <xf numFmtId="10" fontId="44" fillId="4" borderId="4" xfId="3" applyNumberFormat="1" applyFont="1" applyFill="1" applyBorder="1" applyAlignment="1">
      <alignment vertical="center"/>
    </xf>
    <xf numFmtId="0" fontId="50" fillId="3" borderId="0" xfId="1" applyFont="1" applyFill="1" applyAlignment="1">
      <alignment horizontal="left" vertical="center" indent="1"/>
    </xf>
    <xf numFmtId="0" fontId="50" fillId="3" borderId="0" xfId="1" applyFont="1" applyFill="1" applyAlignment="1">
      <alignment horizontal="center" vertical="center"/>
    </xf>
    <xf numFmtId="0" fontId="52" fillId="0" borderId="0" xfId="1" applyFont="1" applyAlignment="1">
      <alignment horizontal="left" vertical="center"/>
    </xf>
    <xf numFmtId="17" fontId="53" fillId="0" borderId="0" xfId="1" applyNumberFormat="1" applyFont="1" applyAlignment="1">
      <alignment horizontal="right" vertical="center"/>
    </xf>
    <xf numFmtId="41" fontId="54" fillId="0" borderId="0" xfId="4" applyFont="1" applyAlignment="1">
      <alignment horizontal="left" vertical="center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4" fontId="56" fillId="0" borderId="0" xfId="1" applyNumberFormat="1" applyFont="1" applyAlignment="1">
      <alignment vertical="center"/>
    </xf>
    <xf numFmtId="0" fontId="52" fillId="0" borderId="0" xfId="1" applyFont="1" applyAlignment="1">
      <alignment vertical="center"/>
    </xf>
    <xf numFmtId="10" fontId="33" fillId="2" borderId="2" xfId="10" applyNumberFormat="1" applyFont="1" applyFill="1" applyBorder="1" applyAlignment="1">
      <alignment horizontal="center" vertical="center"/>
    </xf>
    <xf numFmtId="10" fontId="16" fillId="0" borderId="0" xfId="10" applyNumberFormat="1" applyFont="1" applyAlignment="1">
      <alignment horizontal="center" vertical="center"/>
    </xf>
    <xf numFmtId="4" fontId="40" fillId="0" borderId="4" xfId="2" applyNumberFormat="1" applyFont="1" applyFill="1" applyBorder="1" applyAlignment="1">
      <alignment horizontal="right" vertical="center" indent="1"/>
    </xf>
    <xf numFmtId="10" fontId="22" fillId="0" borderId="0" xfId="10" applyNumberFormat="1" applyFont="1" applyAlignment="1">
      <alignment vertical="center"/>
    </xf>
    <xf numFmtId="0" fontId="57" fillId="0" borderId="0" xfId="1" applyFont="1" applyAlignment="1">
      <alignment vertical="center"/>
    </xf>
    <xf numFmtId="0" fontId="58" fillId="0" borderId="0" xfId="1" applyFont="1" applyAlignment="1">
      <alignment vertical="center"/>
    </xf>
    <xf numFmtId="3" fontId="57" fillId="0" borderId="0" xfId="1" applyNumberFormat="1" applyFont="1" applyAlignment="1">
      <alignment vertical="center"/>
    </xf>
    <xf numFmtId="0" fontId="59" fillId="0" borderId="0" xfId="1" applyFont="1" applyAlignment="1">
      <alignment horizontal="left" vertical="center"/>
    </xf>
    <xf numFmtId="0" fontId="60" fillId="0" borderId="0" xfId="1" applyFont="1"/>
    <xf numFmtId="0" fontId="61" fillId="0" borderId="0" xfId="1" applyFont="1"/>
    <xf numFmtId="0" fontId="62" fillId="0" borderId="0" xfId="1" applyFont="1"/>
    <xf numFmtId="0" fontId="63" fillId="0" borderId="0" xfId="1" applyFont="1"/>
    <xf numFmtId="0" fontId="63" fillId="2" borderId="0" xfId="1" applyFont="1" applyFill="1"/>
    <xf numFmtId="0" fontId="63" fillId="2" borderId="0" xfId="1" applyFont="1" applyFill="1" applyAlignment="1">
      <alignment horizontal="right"/>
    </xf>
    <xf numFmtId="0" fontId="64" fillId="2" borderId="0" xfId="1" applyFont="1" applyFill="1" applyAlignment="1">
      <alignment horizontal="left"/>
    </xf>
    <xf numFmtId="165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5" fillId="2" borderId="0" xfId="1" applyFont="1" applyFill="1" applyAlignment="1">
      <alignment horizontal="left"/>
    </xf>
    <xf numFmtId="165" fontId="62" fillId="2" borderId="0" xfId="5" applyNumberFormat="1" applyFont="1" applyFill="1" applyAlignment="1">
      <alignment horizontal="right"/>
    </xf>
    <xf numFmtId="10" fontId="62" fillId="0" borderId="0" xfId="3" applyNumberFormat="1" applyFont="1"/>
    <xf numFmtId="0" fontId="62" fillId="2" borderId="0" xfId="1" applyFont="1" applyFill="1"/>
    <xf numFmtId="3" fontId="62" fillId="2" borderId="0" xfId="1" applyNumberFormat="1" applyFont="1" applyFill="1" applyAlignment="1">
      <alignment horizontal="right"/>
    </xf>
    <xf numFmtId="9" fontId="62" fillId="0" borderId="0" xfId="1" applyNumberFormat="1" applyFont="1"/>
    <xf numFmtId="0" fontId="62" fillId="2" borderId="0" xfId="1" applyFont="1" applyFill="1" applyAlignment="1">
      <alignment horizontal="right"/>
    </xf>
    <xf numFmtId="165" fontId="62" fillId="2" borderId="0" xfId="5" applyNumberFormat="1" applyFont="1" applyFill="1"/>
    <xf numFmtId="3" fontId="62" fillId="2" borderId="0" xfId="1" applyNumberFormat="1" applyFont="1" applyFill="1"/>
    <xf numFmtId="3" fontId="62" fillId="0" borderId="0" xfId="1" applyNumberFormat="1" applyFont="1"/>
    <xf numFmtId="0" fontId="25" fillId="3" borderId="1" xfId="1" applyFont="1" applyFill="1" applyBorder="1" applyAlignment="1">
      <alignment horizontal="left" vertical="center" wrapText="1" indent="1"/>
    </xf>
    <xf numFmtId="0" fontId="25" fillId="3" borderId="0" xfId="1" applyFont="1" applyFill="1" applyAlignment="1">
      <alignment horizontal="left" vertical="center" indent="1"/>
    </xf>
    <xf numFmtId="0" fontId="34" fillId="0" borderId="1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0" fontId="42" fillId="2" borderId="1" xfId="1" applyFont="1" applyFill="1" applyBorder="1" applyAlignment="1">
      <alignment horizontal="center" vertical="center"/>
    </xf>
    <xf numFmtId="0" fontId="42" fillId="2" borderId="0" xfId="1" applyFont="1" applyFill="1" applyAlignment="1">
      <alignment horizontal="center" vertical="center"/>
    </xf>
    <xf numFmtId="0" fontId="42" fillId="2" borderId="2" xfId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left" vertical="center" wrapText="1"/>
    </xf>
    <xf numFmtId="0" fontId="40" fillId="2" borderId="0" xfId="0" applyFont="1" applyFill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4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43" fillId="2" borderId="1" xfId="1" applyFont="1" applyFill="1" applyBorder="1" applyAlignment="1">
      <alignment horizontal="center" vertical="center"/>
    </xf>
    <xf numFmtId="0" fontId="43" fillId="2" borderId="0" xfId="1" applyFont="1" applyFill="1" applyAlignment="1">
      <alignment horizontal="center" vertical="center"/>
    </xf>
    <xf numFmtId="0" fontId="43" fillId="2" borderId="2" xfId="1" applyFont="1" applyFill="1" applyBorder="1" applyAlignment="1">
      <alignment horizontal="center" vertical="center"/>
    </xf>
    <xf numFmtId="0" fontId="39" fillId="2" borderId="0" xfId="1" applyFont="1" applyFill="1" applyAlignment="1">
      <alignment horizontal="center" vertical="center"/>
    </xf>
    <xf numFmtId="0" fontId="40" fillId="2" borderId="0" xfId="1" applyFont="1" applyFill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 indent="1"/>
    </xf>
    <xf numFmtId="0" fontId="23" fillId="0" borderId="3" xfId="1" applyFont="1" applyBorder="1" applyAlignment="1">
      <alignment horizontal="left" indent="2"/>
    </xf>
    <xf numFmtId="0" fontId="23" fillId="0" borderId="4" xfId="1" applyFont="1" applyBorder="1" applyAlignment="1">
      <alignment horizontal="left" indent="2"/>
    </xf>
    <xf numFmtId="0" fontId="23" fillId="0" borderId="5" xfId="1" applyFont="1" applyBorder="1" applyAlignment="1">
      <alignment horizontal="left" indent="2"/>
    </xf>
    <xf numFmtId="0" fontId="47" fillId="0" borderId="0" xfId="1" applyFont="1" applyAlignment="1">
      <alignment horizontal="center" vertical="center" wrapText="1"/>
    </xf>
    <xf numFmtId="0" fontId="25" fillId="3" borderId="1" xfId="1" applyFont="1" applyFill="1" applyBorder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/>
    </xf>
    <xf numFmtId="0" fontId="25" fillId="3" borderId="2" xfId="1" applyFont="1" applyFill="1" applyBorder="1" applyAlignment="1">
      <alignment horizontal="left" vertical="center" wrapText="1"/>
    </xf>
    <xf numFmtId="0" fontId="49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/>
    </xf>
    <xf numFmtId="0" fontId="25" fillId="3" borderId="1" xfId="1" applyFont="1" applyFill="1" applyBorder="1" applyAlignment="1">
      <alignment horizontal="left" vertical="center" wrapText="1" indent="2"/>
    </xf>
    <xf numFmtId="0" fontId="25" fillId="3" borderId="0" xfId="1" applyFont="1" applyFill="1" applyAlignment="1">
      <alignment horizontal="left" vertical="center" wrapText="1" indent="2"/>
    </xf>
    <xf numFmtId="0" fontId="5" fillId="0" borderId="0" xfId="4334" applyFont="1"/>
    <xf numFmtId="0" fontId="5" fillId="0" borderId="0" xfId="4335" applyFont="1"/>
    <xf numFmtId="0" fontId="5" fillId="0" borderId="4" xfId="4336" applyFont="1" applyBorder="1"/>
    <xf numFmtId="0" fontId="5" fillId="0" borderId="4" xfId="4336" applyFont="1" applyBorder="1" applyAlignment="1">
      <alignment horizontal="right"/>
    </xf>
    <xf numFmtId="0" fontId="5" fillId="0" borderId="4" xfId="4336" applyFont="1" applyBorder="1" applyAlignment="1">
      <alignment horizontal="center"/>
    </xf>
    <xf numFmtId="0" fontId="5" fillId="0" borderId="0" xfId="7" applyFont="1"/>
    <xf numFmtId="0" fontId="5" fillId="0" borderId="0" xfId="7" applyFont="1" applyAlignment="1">
      <alignment horizontal="center"/>
    </xf>
    <xf numFmtId="0" fontId="66" fillId="0" borderId="0" xfId="7" applyFont="1"/>
    <xf numFmtId="4" fontId="5" fillId="0" borderId="0" xfId="7" applyNumberFormat="1" applyFont="1"/>
    <xf numFmtId="3" fontId="66" fillId="0" borderId="0" xfId="7" applyNumberFormat="1" applyFont="1"/>
    <xf numFmtId="0" fontId="5" fillId="0" borderId="0" xfId="4337" applyFont="1"/>
    <xf numFmtId="0" fontId="66" fillId="0" borderId="0" xfId="4337" applyFont="1"/>
    <xf numFmtId="0" fontId="67" fillId="0" borderId="0" xfId="9" applyFont="1"/>
    <xf numFmtId="0" fontId="68" fillId="0" borderId="0" xfId="9" applyFont="1"/>
    <xf numFmtId="0" fontId="4" fillId="0" borderId="0" xfId="4337" applyFont="1"/>
    <xf numFmtId="0" fontId="4" fillId="0" borderId="0" xfId="4337" applyFont="1" applyAlignment="1">
      <alignment horizontal="center"/>
    </xf>
    <xf numFmtId="172" fontId="4" fillId="0" borderId="0" xfId="4337" applyNumberFormat="1" applyFont="1" applyAlignment="1">
      <alignment horizontal="right"/>
    </xf>
    <xf numFmtId="0" fontId="4" fillId="0" borderId="0" xfId="4337" applyFont="1" applyAlignment="1">
      <alignment horizontal="right"/>
    </xf>
    <xf numFmtId="171" fontId="4" fillId="0" borderId="0" xfId="4337" applyNumberFormat="1" applyFont="1" applyAlignment="1">
      <alignment horizontal="right"/>
    </xf>
    <xf numFmtId="4" fontId="69" fillId="0" borderId="0" xfId="0" applyNumberFormat="1" applyFont="1" applyAlignment="1">
      <alignment horizontal="right"/>
    </xf>
    <xf numFmtId="4" fontId="4" fillId="0" borderId="0" xfId="7" applyNumberFormat="1" applyFont="1"/>
    <xf numFmtId="4" fontId="3" fillId="0" borderId="0" xfId="6" applyNumberFormat="1"/>
    <xf numFmtId="14" fontId="5" fillId="0" borderId="0" xfId="7" applyNumberFormat="1" applyFont="1"/>
    <xf numFmtId="0" fontId="3" fillId="0" borderId="0" xfId="4338"/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4" fontId="3" fillId="0" borderId="0" xfId="4338" applyNumberFormat="1" applyAlignment="1">
      <alignment horizontal="right"/>
    </xf>
    <xf numFmtId="4" fontId="2" fillId="0" borderId="0" xfId="7" applyNumberFormat="1" applyFont="1"/>
    <xf numFmtId="0" fontId="70" fillId="0" borderId="0" xfId="1" applyFont="1" applyAlignment="1">
      <alignment vertical="center"/>
    </xf>
    <xf numFmtId="0" fontId="18" fillId="0" borderId="0" xfId="7" applyFont="1"/>
    <xf numFmtId="0" fontId="25" fillId="3" borderId="0" xfId="1" applyFont="1" applyFill="1" applyAlignment="1">
      <alignment vertical="center" wrapText="1"/>
    </xf>
    <xf numFmtId="0" fontId="25" fillId="0" borderId="0" xfId="1" applyFont="1" applyAlignment="1">
      <alignment vertical="center" wrapText="1"/>
    </xf>
    <xf numFmtId="0" fontId="71" fillId="0" borderId="0" xfId="1" applyFont="1" applyAlignment="1">
      <alignment horizontal="center" vertical="center" wrapText="1"/>
    </xf>
    <xf numFmtId="0" fontId="18" fillId="0" borderId="0" xfId="4335" applyFont="1"/>
    <xf numFmtId="0" fontId="72" fillId="2" borderId="6" xfId="1" applyFont="1" applyFill="1" applyBorder="1" applyAlignment="1">
      <alignment horizontal="center" vertical="center"/>
    </xf>
    <xf numFmtId="0" fontId="72" fillId="2" borderId="7" xfId="1" applyFont="1" applyFill="1" applyBorder="1" applyAlignment="1">
      <alignment horizontal="center" vertical="center"/>
    </xf>
    <xf numFmtId="0" fontId="72" fillId="2" borderId="8" xfId="1" applyFont="1" applyFill="1" applyBorder="1" applyAlignment="1">
      <alignment horizontal="center" vertical="center"/>
    </xf>
    <xf numFmtId="0" fontId="49" fillId="5" borderId="1" xfId="1" applyFont="1" applyFill="1" applyBorder="1" applyAlignment="1">
      <alignment vertical="center" wrapText="1"/>
    </xf>
    <xf numFmtId="0" fontId="73" fillId="0" borderId="0" xfId="1" applyFont="1" applyAlignment="1">
      <alignment vertical="center" wrapText="1"/>
    </xf>
    <xf numFmtId="0" fontId="73" fillId="0" borderId="2" xfId="1" applyFont="1" applyBorder="1" applyAlignment="1">
      <alignment vertical="center" wrapText="1"/>
    </xf>
    <xf numFmtId="0" fontId="50" fillId="3" borderId="1" xfId="1" applyFont="1" applyFill="1" applyBorder="1" applyAlignment="1">
      <alignment horizontal="center" vertical="center" wrapText="1"/>
    </xf>
    <xf numFmtId="0" fontId="50" fillId="3" borderId="2" xfId="1" applyFont="1" applyFill="1" applyBorder="1" applyAlignment="1">
      <alignment horizontal="center" vertical="center" wrapText="1"/>
    </xf>
    <xf numFmtId="0" fontId="74" fillId="0" borderId="0" xfId="7" applyFont="1"/>
    <xf numFmtId="0" fontId="44" fillId="0" borderId="1" xfId="7" applyFont="1" applyBorder="1"/>
    <xf numFmtId="0" fontId="44" fillId="0" borderId="0" xfId="7" applyFont="1"/>
    <xf numFmtId="0" fontId="44" fillId="0" borderId="2" xfId="7" applyFont="1" applyBorder="1" applyAlignment="1">
      <alignment horizontal="center"/>
    </xf>
    <xf numFmtId="0" fontId="40" fillId="0" borderId="3" xfId="7" applyFont="1" applyBorder="1"/>
    <xf numFmtId="170" fontId="40" fillId="0" borderId="4" xfId="7" applyNumberFormat="1" applyFont="1" applyBorder="1"/>
    <xf numFmtId="2" fontId="40" fillId="0" borderId="4" xfId="7" applyNumberFormat="1" applyFont="1" applyBorder="1"/>
    <xf numFmtId="3" fontId="40" fillId="0" borderId="4" xfId="7" applyNumberFormat="1" applyFont="1" applyBorder="1"/>
    <xf numFmtId="4" fontId="40" fillId="0" borderId="4" xfId="7" applyNumberFormat="1" applyFont="1" applyBorder="1"/>
    <xf numFmtId="0" fontId="40" fillId="0" borderId="5" xfId="7" applyFont="1" applyBorder="1" applyAlignment="1">
      <alignment horizontal="center"/>
    </xf>
    <xf numFmtId="0" fontId="44" fillId="4" borderId="1" xfId="7" applyFont="1" applyFill="1" applyBorder="1"/>
    <xf numFmtId="0" fontId="44" fillId="4" borderId="0" xfId="7" applyFont="1" applyFill="1"/>
    <xf numFmtId="0" fontId="40" fillId="4" borderId="0" xfId="7" applyFont="1" applyFill="1"/>
    <xf numFmtId="3" fontId="44" fillId="4" borderId="0" xfId="7" applyNumberFormat="1" applyFont="1" applyFill="1"/>
    <xf numFmtId="4" fontId="44" fillId="4" borderId="0" xfId="7" applyNumberFormat="1" applyFont="1" applyFill="1"/>
    <xf numFmtId="3" fontId="44" fillId="4" borderId="2" xfId="7" applyNumberFormat="1" applyFont="1" applyFill="1" applyBorder="1" applyAlignment="1">
      <alignment horizontal="center"/>
    </xf>
    <xf numFmtId="0" fontId="32" fillId="0" borderId="1" xfId="7" applyFont="1" applyBorder="1"/>
    <xf numFmtId="0" fontId="32" fillId="0" borderId="0" xfId="7" applyFont="1"/>
    <xf numFmtId="4" fontId="32" fillId="0" borderId="0" xfId="7" applyNumberFormat="1" applyFont="1"/>
    <xf numFmtId="0" fontId="32" fillId="0" borderId="2" xfId="7" applyFont="1" applyBorder="1"/>
    <xf numFmtId="0" fontId="44" fillId="0" borderId="1" xfId="4337" applyFont="1" applyBorder="1"/>
    <xf numFmtId="0" fontId="44" fillId="0" borderId="0" xfId="4337" applyFont="1"/>
    <xf numFmtId="4" fontId="44" fillId="0" borderId="0" xfId="4337" applyNumberFormat="1" applyFont="1"/>
    <xf numFmtId="0" fontId="44" fillId="0" borderId="2" xfId="4337" applyFont="1" applyBorder="1" applyAlignment="1">
      <alignment horizontal="center"/>
    </xf>
    <xf numFmtId="0" fontId="75" fillId="6" borderId="1" xfId="7" applyFont="1" applyFill="1" applyBorder="1"/>
    <xf numFmtId="0" fontId="75" fillId="6" borderId="0" xfId="7" applyFont="1" applyFill="1"/>
    <xf numFmtId="0" fontId="76" fillId="6" borderId="0" xfId="7" applyFont="1" applyFill="1"/>
    <xf numFmtId="3" fontId="75" fillId="6" borderId="0" xfId="7" applyNumberFormat="1" applyFont="1" applyFill="1"/>
    <xf numFmtId="4" fontId="75" fillId="6" borderId="0" xfId="7" applyNumberFormat="1" applyFont="1" applyFill="1"/>
    <xf numFmtId="3" fontId="75" fillId="6" borderId="2" xfId="7" applyNumberFormat="1" applyFont="1" applyFill="1" applyBorder="1" applyAlignment="1">
      <alignment horizontal="center"/>
    </xf>
    <xf numFmtId="0" fontId="23" fillId="0" borderId="1" xfId="7" applyFont="1" applyBorder="1"/>
    <xf numFmtId="0" fontId="23" fillId="0" borderId="0" xfId="7" applyFont="1"/>
    <xf numFmtId="3" fontId="23" fillId="0" borderId="0" xfId="7" applyNumberFormat="1" applyFont="1"/>
    <xf numFmtId="4" fontId="23" fillId="0" borderId="0" xfId="7" applyNumberFormat="1" applyFont="1"/>
    <xf numFmtId="3" fontId="23" fillId="0" borderId="2" xfId="7" applyNumberFormat="1" applyFont="1" applyBorder="1" applyAlignment="1">
      <alignment horizontal="center"/>
    </xf>
    <xf numFmtId="0" fontId="75" fillId="6" borderId="3" xfId="7" applyFont="1" applyFill="1" applyBorder="1"/>
    <xf numFmtId="0" fontId="75" fillId="6" borderId="4" xfId="7" applyFont="1" applyFill="1" applyBorder="1"/>
    <xf numFmtId="0" fontId="76" fillId="6" borderId="4" xfId="7" applyFont="1" applyFill="1" applyBorder="1"/>
    <xf numFmtId="3" fontId="75" fillId="6" borderId="4" xfId="7" applyNumberFormat="1" applyFont="1" applyFill="1" applyBorder="1"/>
    <xf numFmtId="4" fontId="75" fillId="6" borderId="4" xfId="7" applyNumberFormat="1" applyFont="1" applyFill="1" applyBorder="1"/>
    <xf numFmtId="3" fontId="75" fillId="6" borderId="5" xfId="7" applyNumberFormat="1" applyFont="1" applyFill="1" applyBorder="1" applyAlignment="1">
      <alignment horizontal="center"/>
    </xf>
    <xf numFmtId="3" fontId="23" fillId="0" borderId="0" xfId="7" applyNumberFormat="1" applyFont="1" applyAlignment="1">
      <alignment horizontal="center"/>
    </xf>
    <xf numFmtId="0" fontId="18" fillId="0" borderId="1" xfId="4335" applyFont="1" applyBorder="1"/>
    <xf numFmtId="0" fontId="18" fillId="0" borderId="2" xfId="4335" applyFont="1" applyBorder="1"/>
    <xf numFmtId="0" fontId="77" fillId="0" borderId="1" xfId="8" applyFont="1" applyBorder="1"/>
    <xf numFmtId="0" fontId="78" fillId="0" borderId="0" xfId="8" applyFont="1" applyAlignment="1">
      <alignment horizontal="center"/>
    </xf>
    <xf numFmtId="172" fontId="78" fillId="0" borderId="0" xfId="8" applyNumberFormat="1" applyFont="1" applyAlignment="1">
      <alignment horizontal="right"/>
    </xf>
    <xf numFmtId="0" fontId="78" fillId="0" borderId="0" xfId="8" applyFont="1" applyAlignment="1">
      <alignment horizontal="right"/>
    </xf>
    <xf numFmtId="171" fontId="78" fillId="0" borderId="0" xfId="8" applyNumberFormat="1" applyFont="1" applyAlignment="1">
      <alignment horizontal="right"/>
    </xf>
    <xf numFmtId="4" fontId="78" fillId="0" borderId="0" xfId="8" applyNumberFormat="1" applyFont="1" applyAlignment="1">
      <alignment horizontal="right"/>
    </xf>
    <xf numFmtId="0" fontId="78" fillId="0" borderId="2" xfId="8" applyFont="1" applyBorder="1" applyAlignment="1">
      <alignment horizontal="center"/>
    </xf>
    <xf numFmtId="0" fontId="40" fillId="0" borderId="1" xfId="7" applyFont="1" applyBorder="1"/>
    <xf numFmtId="170" fontId="40" fillId="0" borderId="0" xfId="7" applyNumberFormat="1" applyFont="1" applyAlignment="1">
      <alignment horizontal="center"/>
    </xf>
    <xf numFmtId="170" fontId="40" fillId="0" borderId="0" xfId="7" applyNumberFormat="1" applyFont="1"/>
    <xf numFmtId="2" fontId="40" fillId="0" borderId="0" xfId="7" applyNumberFormat="1" applyFont="1" applyAlignment="1">
      <alignment horizontal="center"/>
    </xf>
    <xf numFmtId="4" fontId="40" fillId="0" borderId="0" xfId="7" applyNumberFormat="1" applyFont="1"/>
    <xf numFmtId="0" fontId="40" fillId="0" borderId="2" xfId="7" applyFont="1" applyBorder="1" applyAlignment="1">
      <alignment horizontal="center"/>
    </xf>
    <xf numFmtId="170" fontId="44" fillId="0" borderId="0" xfId="7" applyNumberFormat="1" applyFont="1" applyAlignment="1">
      <alignment horizontal="center"/>
    </xf>
    <xf numFmtId="170" fontId="44" fillId="0" borderId="0" xfId="7" applyNumberFormat="1" applyFont="1"/>
    <xf numFmtId="2" fontId="44" fillId="0" borderId="0" xfId="7" applyNumberFormat="1" applyFont="1" applyAlignment="1">
      <alignment horizontal="center"/>
    </xf>
    <xf numFmtId="4" fontId="44" fillId="0" borderId="0" xfId="7" applyNumberFormat="1" applyFont="1"/>
    <xf numFmtId="0" fontId="79" fillId="4" borderId="1" xfId="7" applyFont="1" applyFill="1" applyBorder="1"/>
    <xf numFmtId="0" fontId="79" fillId="4" borderId="0" xfId="7" applyFont="1" applyFill="1"/>
    <xf numFmtId="0" fontId="80" fillId="4" borderId="0" xfId="7" applyFont="1" applyFill="1"/>
    <xf numFmtId="3" fontId="79" fillId="4" borderId="0" xfId="7" applyNumberFormat="1" applyFont="1" applyFill="1"/>
    <xf numFmtId="3" fontId="79" fillId="4" borderId="2" xfId="7" applyNumberFormat="1" applyFont="1" applyFill="1" applyBorder="1" applyAlignment="1">
      <alignment horizontal="center"/>
    </xf>
    <xf numFmtId="0" fontId="4" fillId="0" borderId="1" xfId="4337" applyFont="1" applyBorder="1"/>
    <xf numFmtId="0" fontId="69" fillId="0" borderId="2" xfId="0" applyFont="1" applyBorder="1" applyAlignment="1">
      <alignment horizontal="center"/>
    </xf>
    <xf numFmtId="0" fontId="74" fillId="0" borderId="1" xfId="7" applyFont="1" applyBorder="1"/>
    <xf numFmtId="3" fontId="74" fillId="0" borderId="0" xfId="7" applyNumberFormat="1" applyFont="1"/>
    <xf numFmtId="3" fontId="74" fillId="0" borderId="2" xfId="7" applyNumberFormat="1" applyFont="1" applyBorder="1" applyAlignment="1">
      <alignment horizontal="center"/>
    </xf>
    <xf numFmtId="0" fontId="45" fillId="0" borderId="1" xfId="7" quotePrefix="1" applyFont="1" applyBorder="1"/>
    <xf numFmtId="0" fontId="45" fillId="0" borderId="0" xfId="7" applyFont="1"/>
    <xf numFmtId="3" fontId="45" fillId="0" borderId="0" xfId="7" applyNumberFormat="1" applyFont="1"/>
    <xf numFmtId="3" fontId="45" fillId="0" borderId="2" xfId="7" applyNumberFormat="1" applyFont="1" applyBorder="1" applyAlignment="1">
      <alignment horizontal="center"/>
    </xf>
    <xf numFmtId="0" fontId="81" fillId="0" borderId="3" xfId="7" quotePrefix="1" applyFont="1" applyBorder="1"/>
    <xf numFmtId="0" fontId="81" fillId="0" borderId="4" xfId="7" applyFont="1" applyBorder="1"/>
    <xf numFmtId="3" fontId="81" fillId="0" borderId="4" xfId="7" applyNumberFormat="1" applyFont="1" applyBorder="1"/>
    <xf numFmtId="3" fontId="81" fillId="0" borderId="5" xfId="7" applyNumberFormat="1" applyFont="1" applyBorder="1" applyAlignment="1">
      <alignment horizontal="center"/>
    </xf>
    <xf numFmtId="0" fontId="48" fillId="0" borderId="0" xfId="7" applyFont="1"/>
    <xf numFmtId="0" fontId="82" fillId="5" borderId="0" xfId="7" applyFont="1" applyFill="1"/>
    <xf numFmtId="0" fontId="83" fillId="5" borderId="0" xfId="7" applyFont="1" applyFill="1"/>
    <xf numFmtId="3" fontId="82" fillId="5" borderId="0" xfId="7" applyNumberFormat="1" applyFont="1" applyFill="1"/>
    <xf numFmtId="4" fontId="82" fillId="5" borderId="0" xfId="7" applyNumberFormat="1" applyFont="1" applyFill="1"/>
    <xf numFmtId="3" fontId="82" fillId="5" borderId="0" xfId="7" applyNumberFormat="1" applyFont="1" applyFill="1" applyAlignment="1">
      <alignment horizontal="center"/>
    </xf>
    <xf numFmtId="0" fontId="23" fillId="0" borderId="4" xfId="7" applyFont="1" applyBorder="1"/>
    <xf numFmtId="3" fontId="23" fillId="0" borderId="4" xfId="7" applyNumberFormat="1" applyFont="1" applyBorder="1"/>
    <xf numFmtId="1" fontId="25" fillId="3" borderId="0" xfId="4338" applyNumberFormat="1" applyFont="1" applyFill="1" applyAlignment="1">
      <alignment horizontal="left" vertical="center" wrapText="1" indent="1"/>
    </xf>
    <xf numFmtId="3" fontId="14" fillId="3" borderId="0" xfId="4338" applyNumberFormat="1" applyFont="1" applyFill="1" applyAlignment="1">
      <alignment horizontal="left" vertical="center" indent="1"/>
    </xf>
    <xf numFmtId="3" fontId="13" fillId="0" borderId="0" xfId="4338" applyNumberFormat="1" applyFont="1" applyAlignment="1">
      <alignment horizontal="center" vertical="center"/>
    </xf>
    <xf numFmtId="3" fontId="13" fillId="0" borderId="0" xfId="4338" applyNumberFormat="1" applyFont="1" applyAlignment="1">
      <alignment horizontal="right" vertical="center"/>
    </xf>
    <xf numFmtId="1" fontId="13" fillId="0" borderId="0" xfId="4338" applyNumberFormat="1" applyFont="1" applyAlignment="1">
      <alignment vertical="center"/>
    </xf>
    <xf numFmtId="1" fontId="75" fillId="3" borderId="0" xfId="4338" applyNumberFormat="1" applyFont="1" applyFill="1" applyAlignment="1">
      <alignment vertical="center"/>
    </xf>
    <xf numFmtId="1" fontId="75" fillId="3" borderId="0" xfId="4338" applyNumberFormat="1" applyFont="1" applyFill="1" applyAlignment="1">
      <alignment horizontal="right" vertical="center"/>
    </xf>
    <xf numFmtId="1" fontId="75" fillId="3" borderId="0" xfId="4338" applyNumberFormat="1" applyFont="1" applyFill="1" applyAlignment="1">
      <alignment horizontal="center" vertical="center"/>
    </xf>
    <xf numFmtId="1" fontId="44" fillId="0" borderId="0" xfId="4338" applyNumberFormat="1" applyFont="1"/>
    <xf numFmtId="3" fontId="44" fillId="0" borderId="0" xfId="4338" applyNumberFormat="1" applyFont="1" applyAlignment="1">
      <alignment horizontal="right"/>
    </xf>
    <xf numFmtId="3" fontId="44" fillId="0" borderId="0" xfId="4338" applyNumberFormat="1" applyFont="1" applyAlignment="1">
      <alignment horizontal="center"/>
    </xf>
    <xf numFmtId="1" fontId="40" fillId="0" borderId="4" xfId="4338" applyNumberFormat="1" applyFont="1" applyBorder="1" applyAlignment="1">
      <alignment vertical="center"/>
    </xf>
    <xf numFmtId="4" fontId="40" fillId="0" borderId="4" xfId="4338" applyNumberFormat="1" applyFont="1" applyBorder="1" applyAlignment="1">
      <alignment horizontal="right" vertical="center"/>
    </xf>
    <xf numFmtId="4" fontId="40" fillId="0" borderId="4" xfId="4338" applyNumberFormat="1" applyFont="1" applyBorder="1" applyAlignment="1">
      <alignment horizontal="center" vertical="center"/>
    </xf>
    <xf numFmtId="1" fontId="44" fillId="0" borderId="4" xfId="4338" applyNumberFormat="1" applyFont="1" applyBorder="1" applyAlignment="1">
      <alignment vertical="center"/>
    </xf>
    <xf numFmtId="4" fontId="44" fillId="0" borderId="4" xfId="4338" applyNumberFormat="1" applyFont="1" applyBorder="1" applyAlignment="1">
      <alignment horizontal="right" vertical="center"/>
    </xf>
    <xf numFmtId="4" fontId="44" fillId="0" borderId="4" xfId="4338" applyNumberFormat="1" applyFont="1" applyBorder="1" applyAlignment="1">
      <alignment horizontal="center" vertical="center"/>
    </xf>
    <xf numFmtId="1" fontId="30" fillId="0" borderId="0" xfId="4338" applyNumberFormat="1" applyFont="1" applyAlignment="1">
      <alignment vertical="center"/>
    </xf>
    <xf numFmtId="4" fontId="30" fillId="0" borderId="0" xfId="4338" applyNumberFormat="1" applyFont="1" applyAlignment="1">
      <alignment horizontal="right" vertical="center"/>
    </xf>
    <xf numFmtId="4" fontId="30" fillId="0" borderId="0" xfId="4338" applyNumberFormat="1" applyFont="1" applyAlignment="1">
      <alignment horizontal="center" vertical="center"/>
    </xf>
    <xf numFmtId="3" fontId="30" fillId="0" borderId="0" xfId="4338" applyNumberFormat="1" applyFont="1" applyAlignment="1">
      <alignment horizontal="center" vertical="center"/>
    </xf>
    <xf numFmtId="1" fontId="79" fillId="4" borderId="0" xfId="4338" applyNumberFormat="1" applyFont="1" applyFill="1" applyAlignment="1">
      <alignment vertical="center"/>
    </xf>
    <xf numFmtId="4" fontId="44" fillId="4" borderId="0" xfId="4338" applyNumberFormat="1" applyFont="1" applyFill="1" applyAlignment="1">
      <alignment horizontal="right" vertical="center"/>
    </xf>
    <xf numFmtId="4" fontId="44" fillId="4" borderId="0" xfId="4338" applyNumberFormat="1" applyFont="1" applyFill="1" applyAlignment="1">
      <alignment horizontal="center" vertical="center"/>
    </xf>
    <xf numFmtId="4" fontId="85" fillId="4" borderId="0" xfId="4338" applyNumberFormat="1" applyFont="1" applyFill="1" applyAlignment="1">
      <alignment horizontal="center" vertical="center"/>
    </xf>
  </cellXfs>
  <cellStyles count="4339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 2" xfId="9" xr:uid="{BB711DD7-E3DA-4557-ADD4-6CE8B8F51D2F}"/>
    <cellStyle name="Normal 5" xfId="8" xr:uid="{D54325BF-DB54-45B9-8F96-85599107F19C}"/>
    <cellStyle name="Normal_Cerradas" xfId="4336" xr:uid="{12C10AC4-8FB3-4733-9B9F-661DF9D16E7A}"/>
    <cellStyle name="Normal_OPECE" xfId="4337" xr:uid="{625651CC-07F2-4D8B-823A-84BEFE5E5BAC}"/>
    <cellStyle name="Normal_OPSEP" xfId="4334" xr:uid="{B33FB3F4-E614-4162-A0D3-60D1A472D5CA}"/>
    <cellStyle name="Normal_Posturas _1" xfId="4335" xr:uid="{03416777-DC34-4617-BD71-A440025557F0}"/>
    <cellStyle name="Normal_TITULOS" xfId="4338" xr:uid="{FF5ABF23-1C08-4DAC-972B-FB0655BB99EE}"/>
    <cellStyle name="Porcentaje" xfId="10" builtinId="5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Notas de Crédito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General</c:formatCode>
                <c:ptCount val="6"/>
                <c:pt idx="0">
                  <c:v>255852405</c:v>
                </c:pt>
                <c:pt idx="1">
                  <c:v>190466252</c:v>
                </c:pt>
                <c:pt idx="2">
                  <c:v>166344747</c:v>
                </c:pt>
                <c:pt idx="3">
                  <c:v>40140196</c:v>
                </c:pt>
                <c:pt idx="4">
                  <c:v>37527392.799999997</c:v>
                </c:pt>
                <c:pt idx="5">
                  <c:v>49828023.100000001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Obligaciones y Papel Comercial</c:v>
                </c:pt>
                <c:pt idx="3">
                  <c:v>Certificados de Tesorería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General</c:formatCode>
                <c:ptCount val="6"/>
                <c:pt idx="0">
                  <c:v>193642141</c:v>
                </c:pt>
                <c:pt idx="1">
                  <c:v>181342413</c:v>
                </c:pt>
                <c:pt idx="2">
                  <c:v>96630360</c:v>
                </c:pt>
                <c:pt idx="3">
                  <c:v>85473020</c:v>
                </c:pt>
                <c:pt idx="4">
                  <c:v>29191099</c:v>
                </c:pt>
                <c:pt idx="5">
                  <c:v>33580223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739964447.43000007</c:v>
                </c:pt>
                <c:pt idx="1">
                  <c:v>737202151.35000002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740159014.67000008</c:v>
                </c:pt>
                <c:pt idx="1">
                  <c:v>738993759.38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194567.24</c:v>
                </c:pt>
                <c:pt idx="1">
                  <c:v>1791608.03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3152447220.7376432</c:v>
                </c:pt>
                <c:pt idx="1">
                  <c:v>3624455759.4055638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3180760130.9876432</c:v>
                </c:pt>
                <c:pt idx="1">
                  <c:v>3691001866.9655638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28312910.249999996</c:v>
                </c:pt>
                <c:pt idx="1">
                  <c:v>66546107.559999973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194567.24</c:v>
                </c:pt>
                <c:pt idx="1">
                  <c:v>739964447.43000007</c:v>
                </c:pt>
                <c:pt idx="2">
                  <c:v>740159014.67000008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1791608.03</c:v>
                </c:pt>
                <c:pt idx="1">
                  <c:v>737202151.35000002</c:v>
                </c:pt>
                <c:pt idx="2">
                  <c:v>738993759.38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194567.24</c:v>
                </c:pt>
                <c:pt idx="1">
                  <c:v>228292357.68999997</c:v>
                </c:pt>
                <c:pt idx="2">
                  <c:v>228486924.92999998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1791608.03</c:v>
                </c:pt>
                <c:pt idx="1">
                  <c:v>262415718.46000001</c:v>
                </c:pt>
                <c:pt idx="2">
                  <c:v>264207326.49000001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ENERO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0807" y="8394906"/>
          <a:ext cx="9539968" cy="343333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2849" y="18063902"/>
          <a:ext cx="16506008" cy="146022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8FFD99-529A-4A9B-A1AF-E42DE2588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2352" y="0"/>
          <a:ext cx="4598356" cy="1235682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4066</xdr:colOff>
      <xdr:row>2</xdr:row>
      <xdr:rowOff>13804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911FEC6-2E2F-4573-9057-FDC465992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3262" y="55217"/>
          <a:ext cx="4242000" cy="144945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289800"/>
          <a:ext cx="12783055" cy="4934758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J6" sqref="J6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70" zoomScaleNormal="70" workbookViewId="0">
      <selection activeCell="C16" sqref="C16"/>
    </sheetView>
  </sheetViews>
  <sheetFormatPr baseColWidth="10" defaultColWidth="11.5703125" defaultRowHeight="19.5" x14ac:dyDescent="0.25"/>
  <cols>
    <col min="1" max="1" width="0.7109375" style="7" customWidth="1"/>
    <col min="2" max="2" width="34.7109375" style="7" customWidth="1"/>
    <col min="3" max="4" width="29" style="7" customWidth="1"/>
    <col min="5" max="5" width="11.42578125" style="7" hidden="1" customWidth="1"/>
    <col min="6" max="6" width="22.7109375" style="7" customWidth="1"/>
    <col min="7" max="7" width="24" style="7" customWidth="1"/>
    <col min="8" max="8" width="48.5703125" style="7" customWidth="1"/>
    <col min="9" max="9" width="11.5703125" style="7"/>
    <col min="10" max="10" width="17.140625" style="7" bestFit="1" customWidth="1"/>
    <col min="11" max="11" width="15.28515625" style="7" customWidth="1"/>
    <col min="12" max="16384" width="11.5703125" style="7"/>
  </cols>
  <sheetData>
    <row r="1" spans="1:13" ht="73.5" customHeight="1" x14ac:dyDescent="0.25">
      <c r="B1" s="271" t="s">
        <v>131</v>
      </c>
      <c r="C1" s="272"/>
      <c r="D1" s="60"/>
      <c r="E1" s="60"/>
      <c r="F1" s="60"/>
      <c r="G1" s="77"/>
    </row>
    <row r="2" spans="1:13" ht="9.75" customHeight="1" x14ac:dyDescent="0.25">
      <c r="B2" s="273" t="s">
        <v>0</v>
      </c>
      <c r="C2" s="274"/>
      <c r="D2" s="274"/>
      <c r="E2" s="274"/>
      <c r="F2" s="274"/>
      <c r="G2" s="275"/>
    </row>
    <row r="3" spans="1:13" s="8" customFormat="1" ht="23.25" customHeight="1" x14ac:dyDescent="0.25">
      <c r="B3" s="273"/>
      <c r="C3" s="274"/>
      <c r="D3" s="274"/>
      <c r="E3" s="274"/>
      <c r="F3" s="274"/>
      <c r="G3" s="275"/>
      <c r="H3" s="78"/>
      <c r="I3" s="7"/>
      <c r="J3" s="7"/>
      <c r="K3" s="7"/>
      <c r="L3" s="7"/>
      <c r="M3" s="7"/>
    </row>
    <row r="4" spans="1:13" s="10" customFormat="1" ht="68.45" customHeight="1" x14ac:dyDescent="0.25">
      <c r="B4" s="279" t="s">
        <v>136</v>
      </c>
      <c r="C4" s="280"/>
      <c r="D4" s="280"/>
      <c r="E4" s="280"/>
      <c r="F4" s="280"/>
      <c r="G4" s="281"/>
      <c r="H4" s="9"/>
      <c r="I4" s="9"/>
      <c r="J4" s="9"/>
      <c r="K4" s="9"/>
      <c r="L4" s="9"/>
      <c r="M4" s="9"/>
    </row>
    <row r="5" spans="1:13" s="10" customFormat="1" ht="68.45" customHeight="1" x14ac:dyDescent="0.25">
      <c r="B5" s="282"/>
      <c r="C5" s="283"/>
      <c r="D5" s="283"/>
      <c r="E5" s="283"/>
      <c r="F5" s="283"/>
      <c r="G5" s="284"/>
      <c r="H5" s="9"/>
      <c r="I5" s="9"/>
      <c r="J5" s="9"/>
      <c r="K5" s="9"/>
      <c r="L5" s="9"/>
      <c r="M5" s="9"/>
    </row>
    <row r="6" spans="1:13" s="8" customFormat="1" x14ac:dyDescent="0.25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25">
      <c r="A7" s="61"/>
      <c r="B7" s="276" t="s">
        <v>1</v>
      </c>
      <c r="C7" s="277"/>
      <c r="D7" s="277"/>
      <c r="E7" s="277"/>
      <c r="F7" s="277"/>
      <c r="G7" s="278"/>
      <c r="H7" s="11"/>
      <c r="I7" s="7"/>
      <c r="J7" s="7"/>
      <c r="K7" s="7"/>
      <c r="L7" s="7"/>
      <c r="M7" s="7"/>
    </row>
    <row r="8" spans="1:13" s="8" customFormat="1" x14ac:dyDescent="0.25">
      <c r="A8" s="61"/>
      <c r="B8" s="276" t="s">
        <v>2</v>
      </c>
      <c r="C8" s="277"/>
      <c r="D8" s="277"/>
      <c r="E8" s="277"/>
      <c r="F8" s="277"/>
      <c r="G8" s="278"/>
      <c r="H8" s="11"/>
      <c r="I8" s="7"/>
      <c r="J8" s="7"/>
      <c r="K8" s="7"/>
      <c r="L8" s="7"/>
      <c r="M8" s="7"/>
    </row>
    <row r="9" spans="1:13" s="8" customFormat="1" x14ac:dyDescent="0.25">
      <c r="A9" s="61"/>
      <c r="B9" s="276" t="s">
        <v>132</v>
      </c>
      <c r="C9" s="277"/>
      <c r="D9" s="277"/>
      <c r="E9" s="277"/>
      <c r="F9" s="277"/>
      <c r="G9" s="278"/>
      <c r="H9" s="11"/>
      <c r="I9" s="7"/>
      <c r="J9" s="7"/>
      <c r="K9" s="7"/>
      <c r="L9" s="7"/>
      <c r="M9" s="7"/>
    </row>
    <row r="10" spans="1:13" s="8" customFormat="1" x14ac:dyDescent="0.25">
      <c r="A10" s="61"/>
      <c r="B10" s="285" t="s">
        <v>3</v>
      </c>
      <c r="C10" s="286"/>
      <c r="D10" s="286"/>
      <c r="E10" s="286"/>
      <c r="F10" s="286"/>
      <c r="G10" s="287"/>
      <c r="H10" s="11"/>
      <c r="I10" s="7"/>
      <c r="J10" s="7"/>
      <c r="K10" s="7"/>
      <c r="L10" s="7"/>
      <c r="M10" s="7"/>
    </row>
    <row r="11" spans="1:13" s="8" customFormat="1" x14ac:dyDescent="0.25">
      <c r="A11" s="61"/>
      <c r="B11" s="62"/>
      <c r="C11" s="63"/>
      <c r="D11" s="64"/>
      <c r="E11" s="63"/>
      <c r="F11" s="63"/>
      <c r="G11" s="65"/>
      <c r="H11" s="12"/>
      <c r="I11" s="7"/>
      <c r="J11" s="7"/>
      <c r="K11" s="7"/>
      <c r="L11" s="7"/>
      <c r="M11" s="7"/>
    </row>
    <row r="12" spans="1:13" s="8" customFormat="1" ht="23.25" x14ac:dyDescent="0.25">
      <c r="A12" s="61"/>
      <c r="B12" s="66"/>
      <c r="C12" s="67" t="s">
        <v>4</v>
      </c>
      <c r="D12" s="67" t="s">
        <v>4</v>
      </c>
      <c r="E12" s="67"/>
      <c r="F12" s="67" t="s">
        <v>5</v>
      </c>
      <c r="G12" s="68" t="s">
        <v>6</v>
      </c>
      <c r="H12" s="13"/>
      <c r="I12" s="7"/>
      <c r="J12" s="7"/>
      <c r="K12" s="7"/>
      <c r="L12" s="7"/>
      <c r="M12" s="7"/>
    </row>
    <row r="13" spans="1:13" s="8" customFormat="1" ht="23.25" x14ac:dyDescent="0.25">
      <c r="A13" s="61"/>
      <c r="B13" s="66"/>
      <c r="C13" s="69" t="s">
        <v>7</v>
      </c>
      <c r="D13" s="67" t="s">
        <v>8</v>
      </c>
      <c r="E13" s="70"/>
      <c r="F13" s="69" t="s">
        <v>9</v>
      </c>
      <c r="G13" s="71" t="s">
        <v>10</v>
      </c>
      <c r="H13" s="245"/>
      <c r="I13" s="7"/>
      <c r="J13" s="7"/>
      <c r="K13" s="7"/>
      <c r="L13" s="7"/>
      <c r="M13" s="7"/>
    </row>
    <row r="14" spans="1:13" s="8" customFormat="1" ht="23.25" x14ac:dyDescent="0.25">
      <c r="A14" s="61"/>
      <c r="B14" s="72" t="s">
        <v>11</v>
      </c>
      <c r="C14" s="73">
        <v>194567.24</v>
      </c>
      <c r="D14" s="73">
        <v>1791608.03</v>
      </c>
      <c r="E14" s="74"/>
      <c r="F14" s="75">
        <f>SUM(C14:E14)</f>
        <v>1986175.27</v>
      </c>
      <c r="G14" s="244">
        <f>+C14/F14</f>
        <v>9.7960760532478083E-2</v>
      </c>
      <c r="H14" s="15"/>
      <c r="I14" s="16"/>
      <c r="J14" s="4"/>
      <c r="K14" s="7"/>
      <c r="L14" s="7"/>
      <c r="M14" s="7"/>
    </row>
    <row r="15" spans="1:13" s="8" customFormat="1" ht="23.25" x14ac:dyDescent="0.25">
      <c r="A15" s="61"/>
      <c r="B15" s="72" t="s">
        <v>12</v>
      </c>
      <c r="C15" s="73">
        <v>739964447.43000007</v>
      </c>
      <c r="D15" s="73">
        <v>737202151.35000002</v>
      </c>
      <c r="E15" s="75"/>
      <c r="F15" s="75">
        <f>SUM(C15:E15)</f>
        <v>1477166598.7800002</v>
      </c>
      <c r="G15" s="244">
        <f>+C15/F15</f>
        <v>0.50093499815196241</v>
      </c>
      <c r="H15" s="15"/>
      <c r="I15" s="7"/>
      <c r="J15" s="7"/>
      <c r="K15" s="7"/>
      <c r="L15" s="7"/>
      <c r="M15" s="7"/>
    </row>
    <row r="16" spans="1:13" s="8" customFormat="1" ht="23.25" x14ac:dyDescent="0.25">
      <c r="A16" s="61"/>
      <c r="B16" s="76" t="s">
        <v>13</v>
      </c>
      <c r="C16" s="73">
        <v>740159014.67000008</v>
      </c>
      <c r="D16" s="73">
        <v>738993759.38</v>
      </c>
      <c r="E16" s="73"/>
      <c r="F16" s="75">
        <f>SUM(F14:F15)</f>
        <v>1479152774.0500002</v>
      </c>
      <c r="G16" s="244">
        <f>+C16/F16</f>
        <v>0.50039389281162938</v>
      </c>
      <c r="H16" s="15"/>
      <c r="I16" s="7"/>
      <c r="J16" s="5"/>
      <c r="K16" s="7"/>
      <c r="L16" s="7"/>
      <c r="M16" s="7"/>
    </row>
    <row r="17" spans="2:13" s="8" customFormat="1" ht="23.25" x14ac:dyDescent="0.25">
      <c r="B17" s="35"/>
      <c r="C17" s="22"/>
      <c r="D17" s="30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3.25" x14ac:dyDescent="0.25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3.25" x14ac:dyDescent="0.25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3.25" x14ac:dyDescent="0.25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3.25" x14ac:dyDescent="0.25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3.25" x14ac:dyDescent="0.25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3.25" x14ac:dyDescent="0.25">
      <c r="B23" s="24"/>
      <c r="C23" s="24"/>
      <c r="D23" s="24"/>
      <c r="E23" s="24"/>
      <c r="F23" s="23"/>
      <c r="G23" s="23"/>
      <c r="H23" s="240"/>
      <c r="I23" s="237"/>
      <c r="J23" s="238" t="s">
        <v>14</v>
      </c>
      <c r="K23" s="238" t="s">
        <v>15</v>
      </c>
      <c r="L23" s="7"/>
      <c r="M23" s="7"/>
    </row>
    <row r="24" spans="2:13" s="8" customFormat="1" ht="23.25" x14ac:dyDescent="0.25">
      <c r="B24" s="24"/>
      <c r="C24" s="24"/>
      <c r="D24" s="24"/>
      <c r="E24" s="24"/>
      <c r="F24" s="23"/>
      <c r="G24" s="23"/>
      <c r="H24" s="240"/>
      <c r="I24" s="237" t="s">
        <v>11</v>
      </c>
      <c r="J24" s="239">
        <f>C14</f>
        <v>194567.24</v>
      </c>
      <c r="K24" s="239">
        <f>D14</f>
        <v>1791608.03</v>
      </c>
      <c r="L24" s="7"/>
      <c r="M24" s="7"/>
    </row>
    <row r="25" spans="2:13" s="8" customFormat="1" ht="23.25" x14ac:dyDescent="0.25">
      <c r="B25" s="24"/>
      <c r="C25" s="24"/>
      <c r="D25" s="24"/>
      <c r="E25" s="24"/>
      <c r="F25" s="23"/>
      <c r="G25" s="23"/>
      <c r="H25" s="240"/>
      <c r="I25" s="237" t="s">
        <v>12</v>
      </c>
      <c r="J25" s="239">
        <f t="shared" ref="J25:K26" si="0">C15</f>
        <v>739964447.43000007</v>
      </c>
      <c r="K25" s="239">
        <f t="shared" si="0"/>
        <v>737202151.35000002</v>
      </c>
      <c r="L25" s="7"/>
      <c r="M25" s="7"/>
    </row>
    <row r="26" spans="2:13" s="8" customFormat="1" ht="23.25" x14ac:dyDescent="0.25">
      <c r="B26" s="24"/>
      <c r="C26" s="24"/>
      <c r="D26" s="24"/>
      <c r="E26" s="24"/>
      <c r="F26" s="23"/>
      <c r="G26" s="23"/>
      <c r="H26" s="240"/>
      <c r="I26" s="237" t="s">
        <v>13</v>
      </c>
      <c r="J26" s="239">
        <f t="shared" si="0"/>
        <v>740159014.67000008</v>
      </c>
      <c r="K26" s="239">
        <f t="shared" si="0"/>
        <v>738993759.38</v>
      </c>
      <c r="L26" s="7"/>
      <c r="M26" s="7"/>
    </row>
    <row r="27" spans="2:13" s="8" customFormat="1" ht="23.25" x14ac:dyDescent="0.25">
      <c r="B27" s="25"/>
      <c r="C27" s="24"/>
      <c r="D27" s="24"/>
      <c r="E27" s="24"/>
      <c r="F27" s="23"/>
      <c r="G27" s="23"/>
      <c r="H27" s="240"/>
      <c r="I27" s="241"/>
      <c r="J27" s="241"/>
      <c r="K27" s="241"/>
      <c r="L27" s="7"/>
      <c r="M27" s="7"/>
    </row>
    <row r="28" spans="2:13" s="8" customFormat="1" ht="23.25" x14ac:dyDescent="0.25">
      <c r="B28" s="25"/>
      <c r="C28" s="24"/>
      <c r="D28" s="24"/>
      <c r="E28" s="24"/>
      <c r="F28" s="23"/>
      <c r="G28" s="23"/>
      <c r="H28" s="240"/>
      <c r="I28" s="241"/>
      <c r="J28" s="242"/>
      <c r="K28" s="241"/>
      <c r="L28" s="7"/>
      <c r="M28" s="7"/>
    </row>
    <row r="29" spans="2:13" s="8" customFormat="1" ht="23.25" x14ac:dyDescent="0.25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3.25" x14ac:dyDescent="0.25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3.25" x14ac:dyDescent="0.25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3.25" x14ac:dyDescent="0.25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3.25" x14ac:dyDescent="0.25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25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25">
      <c r="B35" s="276" t="s">
        <v>16</v>
      </c>
      <c r="C35" s="277"/>
      <c r="D35" s="277"/>
      <c r="E35" s="277"/>
      <c r="F35" s="277"/>
      <c r="G35" s="278"/>
      <c r="H35" s="6"/>
      <c r="I35" s="7"/>
      <c r="J35" s="20"/>
      <c r="K35" s="7"/>
      <c r="L35" s="7"/>
      <c r="M35" s="7"/>
    </row>
    <row r="36" spans="2:13" s="8" customFormat="1" x14ac:dyDescent="0.25">
      <c r="B36" s="276" t="s">
        <v>2</v>
      </c>
      <c r="C36" s="277"/>
      <c r="D36" s="277"/>
      <c r="E36" s="277"/>
      <c r="F36" s="277"/>
      <c r="G36" s="278"/>
      <c r="H36" s="6"/>
      <c r="I36" s="7"/>
      <c r="J36" s="7"/>
      <c r="K36" s="7"/>
      <c r="L36" s="7"/>
      <c r="M36" s="7"/>
    </row>
    <row r="37" spans="2:13" s="8" customFormat="1" x14ac:dyDescent="0.25">
      <c r="B37" s="276" t="str">
        <f>+B9</f>
        <v>EN ENERO DE 2024</v>
      </c>
      <c r="C37" s="277"/>
      <c r="D37" s="277"/>
      <c r="E37" s="277"/>
      <c r="F37" s="277"/>
      <c r="G37" s="278"/>
      <c r="H37" s="6"/>
      <c r="I37" s="7"/>
      <c r="J37" s="7"/>
      <c r="K37" s="7"/>
      <c r="L37" s="7"/>
      <c r="M37" s="7"/>
    </row>
    <row r="38" spans="2:13" s="8" customFormat="1" x14ac:dyDescent="0.25">
      <c r="B38" s="285" t="s">
        <v>17</v>
      </c>
      <c r="C38" s="286"/>
      <c r="D38" s="286"/>
      <c r="E38" s="286"/>
      <c r="F38" s="286"/>
      <c r="G38" s="287"/>
      <c r="H38" s="6"/>
      <c r="I38" s="7"/>
      <c r="J38" s="7"/>
      <c r="K38" s="7"/>
      <c r="L38" s="7"/>
      <c r="M38" s="7"/>
    </row>
    <row r="39" spans="2:13" s="8" customFormat="1" x14ac:dyDescent="0.25">
      <c r="B39" s="79"/>
      <c r="C39" s="80"/>
      <c r="D39" s="81"/>
      <c r="E39" s="80"/>
      <c r="F39" s="80"/>
      <c r="G39" s="82"/>
      <c r="H39" s="7"/>
      <c r="I39" s="7"/>
      <c r="J39" s="7"/>
      <c r="K39" s="7"/>
      <c r="L39" s="7"/>
      <c r="M39" s="7"/>
    </row>
    <row r="40" spans="2:13" s="8" customFormat="1" ht="23.25" x14ac:dyDescent="0.25">
      <c r="B40" s="79"/>
      <c r="C40" s="83" t="s">
        <v>4</v>
      </c>
      <c r="D40" s="83" t="s">
        <v>4</v>
      </c>
      <c r="E40" s="83"/>
      <c r="F40" s="83" t="s">
        <v>5</v>
      </c>
      <c r="G40" s="84" t="s">
        <v>6</v>
      </c>
      <c r="H40" s="13"/>
      <c r="I40" s="7"/>
      <c r="J40" s="7"/>
      <c r="K40" s="7"/>
      <c r="L40" s="7"/>
      <c r="M40" s="7"/>
    </row>
    <row r="41" spans="2:13" s="8" customFormat="1" ht="23.25" x14ac:dyDescent="0.25">
      <c r="B41" s="79"/>
      <c r="C41" s="85" t="s">
        <v>7</v>
      </c>
      <c r="D41" s="83" t="s">
        <v>8</v>
      </c>
      <c r="E41" s="86"/>
      <c r="F41" s="85" t="s">
        <v>9</v>
      </c>
      <c r="G41" s="87" t="s">
        <v>10</v>
      </c>
      <c r="H41" s="14"/>
      <c r="I41" s="7"/>
      <c r="J41" s="7"/>
      <c r="K41" s="7"/>
      <c r="L41" s="7"/>
      <c r="M41" s="7"/>
    </row>
    <row r="42" spans="2:13" s="8" customFormat="1" ht="23.25" x14ac:dyDescent="0.25">
      <c r="B42" s="88" t="s">
        <v>11</v>
      </c>
      <c r="C42" s="111">
        <v>194567.24</v>
      </c>
      <c r="D42" s="112">
        <f>+D14</f>
        <v>1791608.03</v>
      </c>
      <c r="E42" s="113"/>
      <c r="F42" s="114">
        <f>SUM(C42:E42)</f>
        <v>1986175.27</v>
      </c>
      <c r="G42" s="115">
        <f>C42/F42</f>
        <v>9.7960760532478083E-2</v>
      </c>
      <c r="H42" s="15"/>
      <c r="I42" s="7"/>
      <c r="J42" s="7"/>
      <c r="K42" s="7"/>
      <c r="L42" s="7"/>
      <c r="M42" s="7"/>
    </row>
    <row r="43" spans="2:13" s="8" customFormat="1" ht="23.25" x14ac:dyDescent="0.25">
      <c r="B43" s="88" t="s">
        <v>12</v>
      </c>
      <c r="C43" s="111">
        <v>228292357.68999997</v>
      </c>
      <c r="D43" s="112">
        <f>+D44-D42</f>
        <v>262415718.46000001</v>
      </c>
      <c r="E43" s="114"/>
      <c r="F43" s="114">
        <f>SUM(C43:E43)</f>
        <v>490708076.14999998</v>
      </c>
      <c r="G43" s="115">
        <f>C43/F43</f>
        <v>0.4652304879127675</v>
      </c>
      <c r="H43" s="15"/>
      <c r="I43" s="7"/>
      <c r="J43" s="7"/>
      <c r="K43" s="7"/>
      <c r="L43" s="7"/>
      <c r="M43" s="7"/>
    </row>
    <row r="44" spans="2:13" s="8" customFormat="1" ht="23.25" x14ac:dyDescent="0.25">
      <c r="B44" s="90" t="s">
        <v>13</v>
      </c>
      <c r="C44" s="111">
        <v>228486924.92999998</v>
      </c>
      <c r="D44" s="112">
        <v>264207326.49000001</v>
      </c>
      <c r="E44" s="112"/>
      <c r="F44" s="114">
        <f>SUM(F42:F43)</f>
        <v>492694251.41999996</v>
      </c>
      <c r="G44" s="115">
        <f>C44/F44</f>
        <v>0.46374993065471148</v>
      </c>
      <c r="H44" s="15"/>
      <c r="I44" s="7"/>
      <c r="J44" s="7"/>
      <c r="K44" s="7"/>
      <c r="L44" s="7"/>
      <c r="M44" s="7"/>
    </row>
    <row r="45" spans="2:13" s="8" customFormat="1" ht="23.25" x14ac:dyDescent="0.25">
      <c r="B45" s="91"/>
      <c r="C45" s="92"/>
      <c r="D45" s="93"/>
      <c r="E45" s="93"/>
      <c r="F45" s="94"/>
      <c r="G45" s="95"/>
      <c r="H45" s="17"/>
      <c r="I45" s="7"/>
      <c r="J45" s="7"/>
      <c r="K45" s="7"/>
      <c r="L45" s="7"/>
      <c r="M45" s="7"/>
    </row>
    <row r="46" spans="2:13" s="8" customFormat="1" ht="23.25" x14ac:dyDescent="0.25">
      <c r="B46" s="96"/>
      <c r="C46" s="89"/>
      <c r="D46" s="97"/>
      <c r="E46" s="97"/>
      <c r="F46" s="98"/>
      <c r="G46" s="98"/>
      <c r="H46" s="17"/>
      <c r="I46" s="7"/>
      <c r="J46" s="7"/>
      <c r="K46" s="7"/>
      <c r="L46" s="7"/>
      <c r="M46" s="7"/>
    </row>
    <row r="47" spans="2:13" s="8" customFormat="1" ht="23.25" x14ac:dyDescent="0.25">
      <c r="B47" s="96"/>
      <c r="C47" s="89"/>
      <c r="D47" s="97"/>
      <c r="E47" s="97"/>
      <c r="F47" s="98"/>
      <c r="G47" s="98"/>
      <c r="H47" s="17"/>
      <c r="I47" s="7"/>
      <c r="J47" s="7"/>
      <c r="K47" s="7"/>
      <c r="L47" s="7"/>
      <c r="M47" s="7"/>
    </row>
    <row r="48" spans="2:13" s="8" customFormat="1" ht="23.25" x14ac:dyDescent="0.25">
      <c r="B48" s="96"/>
      <c r="C48" s="89"/>
      <c r="D48" s="97"/>
      <c r="E48" s="97"/>
      <c r="F48" s="98"/>
      <c r="G48" s="98"/>
      <c r="H48" s="17"/>
      <c r="I48" s="7"/>
      <c r="J48" s="7"/>
      <c r="K48" s="7"/>
      <c r="L48" s="7"/>
      <c r="M48" s="7"/>
    </row>
    <row r="49" spans="2:13" s="8" customFormat="1" ht="23.25" x14ac:dyDescent="0.25">
      <c r="B49" s="96"/>
      <c r="C49" s="89"/>
      <c r="D49" s="97"/>
      <c r="E49" s="97"/>
      <c r="F49" s="98"/>
      <c r="G49" s="98"/>
      <c r="H49" s="17"/>
      <c r="I49" s="7"/>
      <c r="J49" s="7"/>
      <c r="K49" s="7"/>
      <c r="L49" s="7"/>
      <c r="M49" s="7"/>
    </row>
    <row r="50" spans="2:13" s="8" customFormat="1" ht="23.25" x14ac:dyDescent="0.25">
      <c r="B50" s="96"/>
      <c r="C50" s="97"/>
      <c r="D50" s="97"/>
      <c r="E50" s="97"/>
      <c r="F50" s="98"/>
      <c r="G50" s="98"/>
      <c r="H50" s="17"/>
      <c r="I50" s="7"/>
      <c r="J50" s="7"/>
      <c r="K50" s="7"/>
      <c r="L50" s="7"/>
      <c r="M50" s="7"/>
    </row>
    <row r="51" spans="2:13" s="8" customFormat="1" ht="23.25" x14ac:dyDescent="0.25">
      <c r="B51" s="80"/>
      <c r="C51" s="80"/>
      <c r="D51" s="80"/>
      <c r="E51" s="80"/>
      <c r="F51" s="98"/>
      <c r="G51" s="98"/>
      <c r="H51" s="17"/>
      <c r="I51" s="243"/>
      <c r="J51" s="238" t="s">
        <v>14</v>
      </c>
      <c r="K51" s="238" t="s">
        <v>15</v>
      </c>
      <c r="L51" s="7"/>
      <c r="M51" s="7"/>
    </row>
    <row r="52" spans="2:13" s="8" customFormat="1" ht="23.25" x14ac:dyDescent="0.25">
      <c r="B52" s="80"/>
      <c r="C52" s="80"/>
      <c r="D52" s="80"/>
      <c r="E52" s="80"/>
      <c r="F52" s="98"/>
      <c r="G52" s="98"/>
      <c r="H52" s="17"/>
      <c r="I52" s="237" t="s">
        <v>11</v>
      </c>
      <c r="J52" s="239">
        <f>C42</f>
        <v>194567.24</v>
      </c>
      <c r="K52" s="239">
        <f>D42</f>
        <v>1791608.03</v>
      </c>
      <c r="L52" s="7"/>
      <c r="M52" s="7"/>
    </row>
    <row r="53" spans="2:13" s="8" customFormat="1" ht="23.25" x14ac:dyDescent="0.25">
      <c r="B53" s="80"/>
      <c r="C53" s="80"/>
      <c r="D53" s="80"/>
      <c r="E53" s="80"/>
      <c r="F53" s="98"/>
      <c r="G53" s="98"/>
      <c r="H53" s="17"/>
      <c r="I53" s="237" t="s">
        <v>12</v>
      </c>
      <c r="J53" s="239">
        <f t="shared" ref="J53:K54" si="1">C43</f>
        <v>228292357.68999997</v>
      </c>
      <c r="K53" s="239">
        <f t="shared" si="1"/>
        <v>262415718.46000001</v>
      </c>
      <c r="L53" s="7"/>
      <c r="M53" s="7"/>
    </row>
    <row r="54" spans="2:13" s="8" customFormat="1" ht="23.25" x14ac:dyDescent="0.25">
      <c r="B54" s="80"/>
      <c r="C54" s="80"/>
      <c r="D54" s="80"/>
      <c r="E54" s="80"/>
      <c r="F54" s="98"/>
      <c r="G54" s="98"/>
      <c r="H54" s="17"/>
      <c r="I54" s="237" t="s">
        <v>13</v>
      </c>
      <c r="J54" s="239">
        <f t="shared" si="1"/>
        <v>228486924.92999998</v>
      </c>
      <c r="K54" s="239">
        <f t="shared" si="1"/>
        <v>264207326.49000001</v>
      </c>
      <c r="L54" s="7"/>
      <c r="M54" s="7"/>
    </row>
    <row r="55" spans="2:13" s="8" customFormat="1" ht="23.25" x14ac:dyDescent="0.25">
      <c r="B55" s="80"/>
      <c r="C55" s="80"/>
      <c r="D55" s="80"/>
      <c r="E55" s="80"/>
      <c r="F55" s="98"/>
      <c r="G55" s="98"/>
      <c r="H55" s="17"/>
      <c r="I55" s="7"/>
      <c r="J55" s="7"/>
      <c r="K55" s="7"/>
      <c r="L55" s="7"/>
      <c r="M55" s="7"/>
    </row>
    <row r="56" spans="2:13" s="8" customFormat="1" ht="23.25" x14ac:dyDescent="0.25">
      <c r="B56" s="80"/>
      <c r="C56" s="80"/>
      <c r="D56" s="80"/>
      <c r="E56" s="80"/>
      <c r="F56" s="98"/>
      <c r="G56" s="98"/>
      <c r="H56" s="17"/>
      <c r="I56" s="7"/>
      <c r="J56" s="7"/>
      <c r="K56" s="7"/>
      <c r="L56" s="7"/>
      <c r="M56" s="7"/>
    </row>
    <row r="57" spans="2:13" s="8" customFormat="1" ht="23.25" x14ac:dyDescent="0.25">
      <c r="B57" s="99"/>
      <c r="C57" s="80"/>
      <c r="D57" s="80"/>
      <c r="E57" s="80"/>
      <c r="F57" s="98"/>
      <c r="G57" s="98"/>
      <c r="H57" s="17"/>
      <c r="I57" s="7"/>
      <c r="J57" s="7"/>
      <c r="K57" s="7"/>
      <c r="L57" s="7"/>
      <c r="M57" s="7"/>
    </row>
    <row r="58" spans="2:13" s="8" customFormat="1" ht="23.25" x14ac:dyDescent="0.25">
      <c r="B58" s="99"/>
      <c r="C58" s="80"/>
      <c r="D58" s="80"/>
      <c r="E58" s="80"/>
      <c r="F58" s="98"/>
      <c r="G58" s="98"/>
      <c r="H58" s="17"/>
      <c r="I58" s="7"/>
      <c r="J58" s="7"/>
      <c r="K58" s="7"/>
      <c r="L58" s="7"/>
      <c r="M58" s="7"/>
    </row>
    <row r="59" spans="2:13" s="8" customFormat="1" ht="23.25" x14ac:dyDescent="0.25">
      <c r="B59" s="99"/>
      <c r="C59" s="80"/>
      <c r="D59" s="80"/>
      <c r="E59" s="80"/>
      <c r="F59" s="98"/>
      <c r="G59" s="98"/>
      <c r="H59" s="17"/>
      <c r="I59" s="7"/>
      <c r="J59" s="7"/>
      <c r="K59" s="7"/>
      <c r="L59" s="7"/>
      <c r="M59" s="7"/>
    </row>
    <row r="60" spans="2:13" s="8" customFormat="1" ht="23.25" x14ac:dyDescent="0.25">
      <c r="B60" s="99"/>
      <c r="C60" s="80"/>
      <c r="D60" s="80"/>
      <c r="E60" s="80"/>
      <c r="F60" s="98"/>
      <c r="G60" s="98"/>
      <c r="H60" s="17"/>
      <c r="I60" s="7"/>
      <c r="J60" s="7"/>
      <c r="K60" s="7"/>
      <c r="L60" s="7"/>
      <c r="M60" s="7"/>
    </row>
    <row r="61" spans="2:13" s="8" customFormat="1" ht="23.25" x14ac:dyDescent="0.25">
      <c r="B61" s="99"/>
      <c r="C61" s="80"/>
      <c r="D61" s="80"/>
      <c r="E61" s="80"/>
      <c r="F61" s="98"/>
      <c r="G61" s="98"/>
      <c r="H61" s="17"/>
      <c r="I61" s="7"/>
      <c r="J61" s="7"/>
      <c r="K61" s="7"/>
      <c r="L61" s="7"/>
      <c r="M61" s="7"/>
    </row>
    <row r="62" spans="2:13" s="8" customFormat="1" ht="23.25" x14ac:dyDescent="0.25">
      <c r="B62" s="100"/>
      <c r="C62" s="101"/>
      <c r="D62" s="101"/>
      <c r="E62" s="101"/>
      <c r="F62" s="102"/>
      <c r="G62" s="103"/>
      <c r="H62" s="17"/>
      <c r="I62" s="7"/>
      <c r="J62" s="7"/>
      <c r="K62" s="7"/>
      <c r="L62" s="7"/>
      <c r="M62" s="7"/>
    </row>
    <row r="63" spans="2:13" s="8" customFormat="1" ht="23.25" x14ac:dyDescent="0.25">
      <c r="B63" s="104" t="s">
        <v>18</v>
      </c>
      <c r="C63" s="97"/>
      <c r="D63" s="97"/>
      <c r="E63" s="97"/>
      <c r="F63" s="98"/>
      <c r="G63" s="105"/>
      <c r="H63" s="17"/>
      <c r="I63" s="7"/>
      <c r="J63" s="7"/>
      <c r="K63" s="7"/>
      <c r="L63" s="7"/>
      <c r="M63" s="7"/>
    </row>
    <row r="64" spans="2:13" s="8" customFormat="1" ht="23.25" x14ac:dyDescent="0.25">
      <c r="B64" s="104" t="s">
        <v>19</v>
      </c>
      <c r="C64" s="97"/>
      <c r="D64" s="97"/>
      <c r="E64" s="97"/>
      <c r="F64" s="98"/>
      <c r="G64" s="105"/>
      <c r="H64" s="17"/>
      <c r="I64" s="7"/>
      <c r="J64" s="7"/>
      <c r="K64" s="7"/>
      <c r="L64" s="7"/>
      <c r="M64" s="7"/>
    </row>
    <row r="65" spans="2:13" s="8" customFormat="1" ht="23.25" x14ac:dyDescent="0.25">
      <c r="B65" s="104" t="s">
        <v>20</v>
      </c>
      <c r="C65" s="97"/>
      <c r="D65" s="97"/>
      <c r="E65" s="97"/>
      <c r="F65" s="98"/>
      <c r="G65" s="105"/>
      <c r="H65" s="17"/>
      <c r="I65" s="7"/>
      <c r="J65" s="7"/>
      <c r="K65" s="7"/>
      <c r="L65" s="7"/>
      <c r="M65" s="7"/>
    </row>
    <row r="66" spans="2:13" s="8" customFormat="1" ht="23.25" x14ac:dyDescent="0.25">
      <c r="B66" s="104" t="s">
        <v>21</v>
      </c>
      <c r="C66" s="97"/>
      <c r="D66" s="97"/>
      <c r="E66" s="97"/>
      <c r="F66" s="98"/>
      <c r="G66" s="105"/>
      <c r="H66" s="17"/>
      <c r="I66" s="7"/>
      <c r="J66" s="7"/>
      <c r="K66" s="7"/>
      <c r="L66" s="7"/>
      <c r="M66" s="7"/>
    </row>
    <row r="67" spans="2:13" s="8" customFormat="1" ht="23.25" x14ac:dyDescent="0.25">
      <c r="B67" s="104" t="s">
        <v>22</v>
      </c>
      <c r="C67" s="97"/>
      <c r="D67" s="97"/>
      <c r="E67" s="97"/>
      <c r="F67" s="98"/>
      <c r="G67" s="105"/>
      <c r="H67" s="17"/>
      <c r="I67" s="7"/>
      <c r="J67" s="7"/>
      <c r="K67" s="7"/>
      <c r="L67" s="7"/>
      <c r="M67" s="7"/>
    </row>
    <row r="68" spans="2:13" s="8" customFormat="1" ht="23.25" x14ac:dyDescent="0.25">
      <c r="B68" s="104" t="s">
        <v>23</v>
      </c>
      <c r="C68" s="97"/>
      <c r="D68" s="97"/>
      <c r="E68" s="97"/>
      <c r="F68" s="98"/>
      <c r="G68" s="105"/>
      <c r="H68" s="17"/>
      <c r="I68" s="7"/>
      <c r="J68" s="7"/>
      <c r="K68" s="7"/>
      <c r="L68" s="7"/>
      <c r="M68" s="7"/>
    </row>
    <row r="69" spans="2:13" s="8" customFormat="1" ht="23.25" x14ac:dyDescent="0.25">
      <c r="B69" s="79"/>
      <c r="C69" s="97"/>
      <c r="D69" s="97"/>
      <c r="E69" s="97"/>
      <c r="F69" s="98"/>
      <c r="G69" s="105"/>
      <c r="H69" s="17"/>
      <c r="I69" s="7"/>
      <c r="J69" s="7"/>
      <c r="K69" s="7"/>
      <c r="L69" s="7"/>
      <c r="M69" s="7"/>
    </row>
    <row r="70" spans="2:13" s="8" customFormat="1" x14ac:dyDescent="0.25">
      <c r="B70" s="88" t="s">
        <v>24</v>
      </c>
      <c r="C70" s="106"/>
      <c r="D70" s="106"/>
      <c r="E70" s="106"/>
      <c r="F70" s="80"/>
      <c r="G70" s="82"/>
      <c r="H70" s="7"/>
      <c r="I70" s="7"/>
      <c r="J70" s="7"/>
      <c r="K70" s="7"/>
      <c r="L70" s="7"/>
      <c r="M70" s="7"/>
    </row>
    <row r="71" spans="2:13" s="8" customFormat="1" x14ac:dyDescent="0.25">
      <c r="B71" s="107" t="s">
        <v>25</v>
      </c>
      <c r="C71" s="108"/>
      <c r="D71" s="108"/>
      <c r="E71" s="108"/>
      <c r="F71" s="109"/>
      <c r="G71" s="110"/>
      <c r="H71" s="7"/>
      <c r="I71" s="7"/>
      <c r="J71" s="7"/>
      <c r="K71" s="7"/>
      <c r="L71" s="7"/>
      <c r="M71" s="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G19"/>
  <sheetViews>
    <sheetView showGridLines="0" zoomScale="70" zoomScaleNormal="70" workbookViewId="0">
      <selection activeCell="E7" sqref="E7"/>
    </sheetView>
  </sheetViews>
  <sheetFormatPr baseColWidth="10" defaultColWidth="11.5703125" defaultRowHeight="12.75" x14ac:dyDescent="0.25"/>
  <cols>
    <col min="1" max="1" width="1.140625" style="37" customWidth="1"/>
    <col min="2" max="2" width="85.7109375" style="37" customWidth="1"/>
    <col min="3" max="4" width="24.5703125" style="37" customWidth="1"/>
    <col min="5" max="5" width="23.85546875" style="37" customWidth="1"/>
    <col min="6" max="16384" width="11.5703125" style="37"/>
  </cols>
  <sheetData>
    <row r="1" spans="2:7" s="7" customFormat="1" ht="73.5" customHeight="1" x14ac:dyDescent="0.25">
      <c r="B1" s="290" t="s">
        <v>133</v>
      </c>
      <c r="C1" s="272"/>
      <c r="D1" s="60"/>
    </row>
    <row r="2" spans="2:7" ht="39.75" customHeight="1" x14ac:dyDescent="0.25">
      <c r="B2" s="288" t="s">
        <v>137</v>
      </c>
      <c r="C2" s="288"/>
      <c r="D2" s="288"/>
      <c r="E2" s="288"/>
    </row>
    <row r="3" spans="2:7" s="7" customFormat="1" ht="51" customHeight="1" x14ac:dyDescent="0.25">
      <c r="B3" s="289" t="s">
        <v>138</v>
      </c>
      <c r="C3" s="289"/>
      <c r="D3" s="289"/>
      <c r="E3" s="289"/>
    </row>
    <row r="4" spans="2:7" s="7" customFormat="1" ht="87.75" customHeight="1" x14ac:dyDescent="0.25">
      <c r="B4" s="289"/>
      <c r="C4" s="289"/>
      <c r="D4" s="289"/>
      <c r="E4" s="289"/>
    </row>
    <row r="5" spans="2:7" ht="15" x14ac:dyDescent="0.25">
      <c r="B5" s="197"/>
      <c r="C5" s="197"/>
      <c r="D5" s="197"/>
      <c r="E5" s="197"/>
    </row>
    <row r="6" spans="2:7" s="39" customFormat="1" ht="42" customHeight="1" x14ac:dyDescent="0.25">
      <c r="B6" s="200"/>
      <c r="C6" s="198">
        <v>2023</v>
      </c>
      <c r="D6" s="198">
        <v>2024</v>
      </c>
      <c r="E6" s="199" t="s">
        <v>26</v>
      </c>
    </row>
    <row r="7" spans="2:7" s="40" customFormat="1" ht="27.75" customHeight="1" x14ac:dyDescent="0.25">
      <c r="B7" s="204" t="s">
        <v>27</v>
      </c>
      <c r="C7" s="205">
        <v>619859256</v>
      </c>
      <c r="D7" s="205">
        <v>740159014.67000008</v>
      </c>
      <c r="E7" s="206">
        <f>(D7-C7)/C7</f>
        <v>0.19407592530972881</v>
      </c>
    </row>
    <row r="8" spans="2:7" s="40" customFormat="1" ht="28.5" customHeight="1" x14ac:dyDescent="0.25">
      <c r="B8" s="204" t="s">
        <v>28</v>
      </c>
      <c r="C8" s="205">
        <v>29517107</v>
      </c>
      <c r="D8" s="205">
        <f>+D7/D18</f>
        <v>33643591.575909093</v>
      </c>
      <c r="E8" s="206">
        <f t="shared" ref="E8:E17" si="0">(D8-C8)/C8</f>
        <v>0.1397997634357965</v>
      </c>
    </row>
    <row r="9" spans="2:7" s="40" customFormat="1" ht="28.5" customHeight="1" x14ac:dyDescent="0.25">
      <c r="B9" s="204" t="s">
        <v>29</v>
      </c>
      <c r="C9" s="205">
        <v>354997401</v>
      </c>
      <c r="D9" s="205">
        <v>228486924.92999998</v>
      </c>
      <c r="E9" s="206">
        <f t="shared" si="0"/>
        <v>-0.35637014725637395</v>
      </c>
    </row>
    <row r="10" spans="2:7" s="40" customFormat="1" ht="28.5" customHeight="1" x14ac:dyDescent="0.25">
      <c r="B10" s="204" t="s">
        <v>30</v>
      </c>
      <c r="C10" s="205">
        <v>619295483</v>
      </c>
      <c r="D10" s="205">
        <v>739964447.43000007</v>
      </c>
      <c r="E10" s="206">
        <f t="shared" si="0"/>
        <v>0.19484877210060333</v>
      </c>
      <c r="G10" s="247"/>
    </row>
    <row r="11" spans="2:7" s="40" customFormat="1" ht="28.5" customHeight="1" x14ac:dyDescent="0.25">
      <c r="B11" s="204" t="s">
        <v>31</v>
      </c>
      <c r="C11" s="205">
        <v>563773</v>
      </c>
      <c r="D11" s="205">
        <v>194567.24</v>
      </c>
      <c r="E11" s="206">
        <f t="shared" si="0"/>
        <v>-0.65488372093023262</v>
      </c>
    </row>
    <row r="12" spans="2:7" s="40" customFormat="1" ht="28.5" customHeight="1" x14ac:dyDescent="0.25">
      <c r="B12" s="204" t="s">
        <v>32</v>
      </c>
      <c r="C12" s="205">
        <v>352641237</v>
      </c>
      <c r="D12" s="205">
        <f>+D7-D13</f>
        <v>268255308.47000009</v>
      </c>
      <c r="E12" s="206">
        <f t="shared" si="0"/>
        <v>-0.23929682543054348</v>
      </c>
    </row>
    <row r="13" spans="2:7" s="40" customFormat="1" ht="28.5" customHeight="1" x14ac:dyDescent="0.25">
      <c r="B13" s="204" t="s">
        <v>33</v>
      </c>
      <c r="C13" s="205">
        <v>267218020</v>
      </c>
      <c r="D13" s="205">
        <v>471903706.19999999</v>
      </c>
      <c r="E13" s="206">
        <f>(D13-C13)/C13</f>
        <v>0.7659875864659127</v>
      </c>
    </row>
    <row r="14" spans="2:7" s="40" customFormat="1" ht="28.5" customHeight="1" x14ac:dyDescent="0.25">
      <c r="B14" s="204" t="s">
        <v>34</v>
      </c>
      <c r="C14" s="205">
        <v>233</v>
      </c>
      <c r="D14" s="205">
        <v>128.74600000000001</v>
      </c>
      <c r="E14" s="206">
        <f t="shared" si="0"/>
        <v>-0.44744206008583687</v>
      </c>
    </row>
    <row r="15" spans="2:7" s="40" customFormat="1" ht="28.5" customHeight="1" x14ac:dyDescent="0.25">
      <c r="B15" s="204" t="s">
        <v>35</v>
      </c>
      <c r="C15" s="205">
        <v>1137</v>
      </c>
      <c r="D15" s="205">
        <v>778</v>
      </c>
      <c r="E15" s="206">
        <f t="shared" si="0"/>
        <v>-0.31574318381706246</v>
      </c>
    </row>
    <row r="16" spans="2:7" s="40" customFormat="1" ht="28.5" customHeight="1" x14ac:dyDescent="0.25">
      <c r="B16" s="204" t="s">
        <v>36</v>
      </c>
      <c r="C16" s="205">
        <v>54</v>
      </c>
      <c r="D16" s="205">
        <f>+D15/D18</f>
        <v>35.363636363636367</v>
      </c>
      <c r="E16" s="206">
        <f t="shared" si="0"/>
        <v>-0.34511784511784505</v>
      </c>
    </row>
    <row r="17" spans="2:5" s="40" customFormat="1" ht="28.5" customHeight="1" x14ac:dyDescent="0.25">
      <c r="B17" s="204" t="s">
        <v>37</v>
      </c>
      <c r="C17" s="246">
        <v>171.21</v>
      </c>
      <c r="D17" s="246">
        <v>149.6763</v>
      </c>
      <c r="E17" s="206">
        <f t="shared" si="0"/>
        <v>-0.12577361135447701</v>
      </c>
    </row>
    <row r="18" spans="2:5" s="40" customFormat="1" ht="28.5" customHeight="1" x14ac:dyDescent="0.25">
      <c r="B18" s="204" t="s">
        <v>38</v>
      </c>
      <c r="C18" s="205">
        <v>21</v>
      </c>
      <c r="D18" s="205">
        <v>22</v>
      </c>
      <c r="E18" s="206" t="s">
        <v>39</v>
      </c>
    </row>
    <row r="19" spans="2:5" s="40" customFormat="1" ht="20.25" x14ac:dyDescent="0.25">
      <c r="B19" s="203"/>
      <c r="C19" s="202"/>
      <c r="D19" s="202"/>
      <c r="E19" s="201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S48"/>
  <sheetViews>
    <sheetView showGridLines="0" zoomScale="55" zoomScaleNormal="55" workbookViewId="0">
      <selection activeCell="L10" sqref="L10"/>
    </sheetView>
  </sheetViews>
  <sheetFormatPr baseColWidth="10" defaultColWidth="11.5703125" defaultRowHeight="12.75" x14ac:dyDescent="0.25"/>
  <cols>
    <col min="1" max="1" width="3" style="37" customWidth="1"/>
    <col min="2" max="2" width="51.7109375" style="37" customWidth="1"/>
    <col min="3" max="3" width="22.7109375" style="37" customWidth="1"/>
    <col min="4" max="4" width="14.5703125" style="37" customWidth="1"/>
    <col min="5" max="5" width="23.7109375" style="37" customWidth="1"/>
    <col min="6" max="6" width="15.5703125" style="37" customWidth="1"/>
    <col min="7" max="7" width="18.28515625" style="37" customWidth="1"/>
    <col min="8" max="8" width="22.7109375" style="37" customWidth="1"/>
    <col min="9" max="9" width="23.140625" style="37" customWidth="1"/>
    <col min="10" max="10" width="4.140625" style="37" customWidth="1"/>
    <col min="11" max="11" width="6.5703125" style="37" customWidth="1"/>
    <col min="12" max="12" width="31" style="248" customWidth="1"/>
    <col min="13" max="13" width="13.7109375" style="248" bestFit="1" customWidth="1"/>
    <col min="14" max="14" width="11.5703125" style="248" bestFit="1" customWidth="1"/>
    <col min="15" max="15" width="16.28515625" style="248" customWidth="1"/>
    <col min="16" max="16" width="14.42578125" style="248" bestFit="1" customWidth="1"/>
    <col min="17" max="19" width="11.5703125" style="248"/>
    <col min="20" max="16384" width="11.5703125" style="37"/>
  </cols>
  <sheetData>
    <row r="1" spans="2:19" ht="74.25" customHeight="1" x14ac:dyDescent="0.25">
      <c r="B1" s="290" t="s">
        <v>134</v>
      </c>
      <c r="C1" s="290"/>
      <c r="D1" s="290"/>
      <c r="E1" s="290"/>
      <c r="F1" s="290"/>
      <c r="G1" s="207"/>
      <c r="H1" s="207"/>
    </row>
    <row r="2" spans="2:19" ht="11.25" customHeight="1" x14ac:dyDescent="0.25">
      <c r="B2" s="208"/>
      <c r="C2" s="208"/>
      <c r="D2" s="208"/>
      <c r="E2" s="208"/>
      <c r="F2" s="208"/>
      <c r="G2" s="208"/>
      <c r="H2" s="209"/>
      <c r="I2" s="209"/>
    </row>
    <row r="3" spans="2:19" s="56" customFormat="1" ht="40.5" x14ac:dyDescent="0.25">
      <c r="B3" s="235" t="s">
        <v>40</v>
      </c>
      <c r="C3" s="196" t="s">
        <v>139</v>
      </c>
      <c r="D3" s="236" t="s">
        <v>42</v>
      </c>
      <c r="E3" s="196" t="s">
        <v>41</v>
      </c>
      <c r="F3" s="236" t="s">
        <v>42</v>
      </c>
      <c r="G3" s="236" t="s">
        <v>43</v>
      </c>
      <c r="H3" s="196" t="s">
        <v>140</v>
      </c>
      <c r="I3" s="196" t="s">
        <v>44</v>
      </c>
      <c r="L3" s="249"/>
      <c r="M3" s="249"/>
      <c r="N3" s="249"/>
      <c r="O3" s="249"/>
      <c r="P3" s="249"/>
      <c r="Q3" s="249"/>
      <c r="R3" s="249"/>
      <c r="S3" s="249"/>
    </row>
    <row r="4" spans="2:19" s="56" customFormat="1" ht="12" customHeight="1" x14ac:dyDescent="0.25">
      <c r="B4" s="210"/>
      <c r="C4" s="211"/>
      <c r="D4" s="212"/>
      <c r="E4" s="211"/>
      <c r="F4" s="213"/>
      <c r="G4" s="214"/>
      <c r="H4" s="215"/>
      <c r="I4" s="216"/>
      <c r="L4" s="249"/>
      <c r="M4" s="249"/>
      <c r="N4" s="249"/>
      <c r="O4" s="249"/>
      <c r="P4" s="249"/>
      <c r="Q4" s="249"/>
      <c r="R4" s="249"/>
      <c r="S4" s="249"/>
    </row>
    <row r="5" spans="2:19" s="56" customFormat="1" ht="18" customHeight="1" x14ac:dyDescent="0.25">
      <c r="B5" s="228" t="s">
        <v>45</v>
      </c>
      <c r="C5" s="229">
        <v>194567.24</v>
      </c>
      <c r="D5" s="230">
        <f>C5/$C$25</f>
        <v>2.6287221503733238E-4</v>
      </c>
      <c r="E5" s="229">
        <v>539931</v>
      </c>
      <c r="F5" s="230">
        <f>E5/$E$25</f>
        <v>8.7105418653295066E-4</v>
      </c>
      <c r="G5" s="230">
        <f>(C5-E5)/E5</f>
        <v>-0.63964425083945908</v>
      </c>
      <c r="H5" s="231">
        <f>C5/BVGInfo!$D$18</f>
        <v>8843.9654545454541</v>
      </c>
      <c r="I5" s="231">
        <f>E5/BVGInfo!$C$18</f>
        <v>25711</v>
      </c>
      <c r="L5" s="249"/>
      <c r="M5" s="249"/>
      <c r="N5" s="249"/>
      <c r="O5" s="249"/>
      <c r="P5" s="249"/>
      <c r="Q5" s="249"/>
      <c r="R5" s="249"/>
      <c r="S5" s="249"/>
    </row>
    <row r="6" spans="2:19" s="56" customFormat="1" ht="20.25" x14ac:dyDescent="0.25">
      <c r="B6" s="228" t="s">
        <v>46</v>
      </c>
      <c r="C6" s="229">
        <v>0</v>
      </c>
      <c r="D6" s="230">
        <f t="shared" ref="D6:D23" si="0">C6/$C$25</f>
        <v>0</v>
      </c>
      <c r="E6" s="229">
        <v>2842</v>
      </c>
      <c r="F6" s="230">
        <f t="shared" ref="F6:F23" si="1">E6/$E$25</f>
        <v>4.5849117722943226E-6</v>
      </c>
      <c r="G6" s="230">
        <f t="shared" ref="G6:G25" si="2">(C6-E6)/E6</f>
        <v>-1</v>
      </c>
      <c r="H6" s="231">
        <f>C6/BVGInfo!$D$18</f>
        <v>0</v>
      </c>
      <c r="I6" s="231">
        <f>E6/BVGInfo!$C$18</f>
        <v>135.33333333333334</v>
      </c>
      <c r="L6" s="249"/>
      <c r="M6" s="249"/>
      <c r="N6" s="249"/>
      <c r="O6" s="249"/>
      <c r="P6" s="249"/>
      <c r="Q6" s="249"/>
      <c r="R6" s="249"/>
      <c r="S6" s="249"/>
    </row>
    <row r="7" spans="2:19" s="56" customFormat="1" ht="20.25" x14ac:dyDescent="0.25">
      <c r="B7" s="228" t="s">
        <v>47</v>
      </c>
      <c r="C7" s="229">
        <v>0</v>
      </c>
      <c r="D7" s="230">
        <f t="shared" si="0"/>
        <v>0</v>
      </c>
      <c r="E7" s="229">
        <v>21000</v>
      </c>
      <c r="F7" s="230">
        <f t="shared" si="1"/>
        <v>3.3878658415967895E-5</v>
      </c>
      <c r="G7" s="230">
        <f t="shared" si="2"/>
        <v>-1</v>
      </c>
      <c r="H7" s="231">
        <f>C7/BVGInfo!$D$18</f>
        <v>0</v>
      </c>
      <c r="I7" s="231">
        <f>E7/BVGInfo!$C$18</f>
        <v>1000</v>
      </c>
      <c r="L7" s="249"/>
      <c r="M7" s="249"/>
      <c r="N7" s="249"/>
      <c r="O7" s="249"/>
      <c r="P7" s="249"/>
      <c r="Q7" s="249"/>
      <c r="R7" s="249"/>
      <c r="S7" s="249"/>
    </row>
    <row r="8" spans="2:19" s="56" customFormat="1" ht="20.25" x14ac:dyDescent="0.25">
      <c r="B8" s="228" t="s">
        <v>48</v>
      </c>
      <c r="C8" s="229">
        <v>0</v>
      </c>
      <c r="D8" s="230">
        <f t="shared" si="0"/>
        <v>0</v>
      </c>
      <c r="E8" s="229">
        <v>0</v>
      </c>
      <c r="F8" s="230">
        <f t="shared" si="1"/>
        <v>0</v>
      </c>
      <c r="G8" s="230" t="s">
        <v>39</v>
      </c>
      <c r="H8" s="231">
        <f>C8/BVGInfo!$D$18</f>
        <v>0</v>
      </c>
      <c r="I8" s="231">
        <f>E8/BVGInfo!$C$18</f>
        <v>0</v>
      </c>
      <c r="L8" s="249"/>
      <c r="M8" s="249"/>
      <c r="N8" s="249"/>
      <c r="O8" s="249"/>
      <c r="P8" s="249"/>
      <c r="Q8" s="249"/>
      <c r="R8" s="249"/>
      <c r="S8" s="249"/>
    </row>
    <row r="9" spans="2:19" s="56" customFormat="1" ht="20.25" x14ac:dyDescent="0.25">
      <c r="B9" s="228" t="s">
        <v>49</v>
      </c>
      <c r="C9" s="229">
        <v>4952028.74</v>
      </c>
      <c r="D9" s="230">
        <f t="shared" si="0"/>
        <v>6.690493033731322E-3</v>
      </c>
      <c r="E9" s="229">
        <v>3911853</v>
      </c>
      <c r="F9" s="230">
        <f t="shared" si="1"/>
        <v>6.3108729314513938E-3</v>
      </c>
      <c r="G9" s="230">
        <f t="shared" si="2"/>
        <v>0.26590358584537821</v>
      </c>
      <c r="H9" s="231">
        <f>C9/BVGInfo!$D$18</f>
        <v>225092.21545454545</v>
      </c>
      <c r="I9" s="231">
        <f>E9/BVGInfo!$C$18</f>
        <v>186278.71428571429</v>
      </c>
      <c r="L9" s="249"/>
      <c r="M9" s="249"/>
      <c r="N9" s="249"/>
      <c r="O9" s="249"/>
      <c r="P9" s="249"/>
      <c r="Q9" s="249"/>
      <c r="R9" s="249"/>
      <c r="S9" s="249"/>
    </row>
    <row r="10" spans="2:19" s="56" customFormat="1" ht="20.25" x14ac:dyDescent="0.25">
      <c r="B10" s="228" t="s">
        <v>50</v>
      </c>
      <c r="C10" s="229">
        <v>31433763.699999999</v>
      </c>
      <c r="D10" s="230">
        <f t="shared" si="0"/>
        <v>4.246893305768789E-2</v>
      </c>
      <c r="E10" s="229">
        <v>14893901</v>
      </c>
      <c r="F10" s="230">
        <f t="shared" si="1"/>
        <v>2.4027875450487748E-2</v>
      </c>
      <c r="G10" s="230">
        <f t="shared" si="2"/>
        <v>1.1105124641287731</v>
      </c>
      <c r="H10" s="231">
        <f>C10/BVGInfo!$D$18</f>
        <v>1428807.4409090909</v>
      </c>
      <c r="I10" s="231">
        <f>E10/BVGInfo!$C$18</f>
        <v>709233.38095238095</v>
      </c>
      <c r="L10" s="249"/>
      <c r="M10" s="249"/>
      <c r="N10" s="249"/>
      <c r="O10" s="249"/>
      <c r="P10" s="249"/>
      <c r="Q10" s="249"/>
      <c r="R10" s="249"/>
      <c r="S10" s="249"/>
    </row>
    <row r="11" spans="2:19" s="56" customFormat="1" ht="20.25" x14ac:dyDescent="0.25">
      <c r="B11" s="228" t="s">
        <v>51</v>
      </c>
      <c r="C11" s="229">
        <v>255852405</v>
      </c>
      <c r="D11" s="230">
        <f t="shared" si="0"/>
        <v>0.34567221298394663</v>
      </c>
      <c r="E11" s="229">
        <v>193642141</v>
      </c>
      <c r="F11" s="230">
        <f t="shared" si="1"/>
        <v>0.31239694999408057</v>
      </c>
      <c r="G11" s="230">
        <f t="shared" si="2"/>
        <v>0.32126407856645212</v>
      </c>
      <c r="H11" s="231">
        <f>C11/BVGInfo!$D$18</f>
        <v>11629654.772727273</v>
      </c>
      <c r="I11" s="231">
        <f>E11/BVGInfo!$C$18</f>
        <v>9221054.333333334</v>
      </c>
      <c r="L11" s="249"/>
      <c r="M11" s="249"/>
      <c r="N11" s="249"/>
      <c r="O11" s="249"/>
      <c r="P11" s="249"/>
      <c r="Q11" s="249"/>
      <c r="R11" s="249"/>
      <c r="S11" s="249"/>
    </row>
    <row r="12" spans="2:19" s="56" customFormat="1" ht="20.25" x14ac:dyDescent="0.25">
      <c r="B12" s="228" t="s">
        <v>52</v>
      </c>
      <c r="C12" s="229">
        <v>0</v>
      </c>
      <c r="D12" s="230">
        <f t="shared" si="0"/>
        <v>0</v>
      </c>
      <c r="E12" s="229">
        <v>0</v>
      </c>
      <c r="F12" s="230">
        <f t="shared" si="1"/>
        <v>0</v>
      </c>
      <c r="G12" s="230" t="s">
        <v>39</v>
      </c>
      <c r="H12" s="231">
        <f>C12/BVGInfo!$D$18</f>
        <v>0</v>
      </c>
      <c r="I12" s="231">
        <f>E12/BVGInfo!$C$18</f>
        <v>0</v>
      </c>
      <c r="L12" s="249"/>
      <c r="M12" s="249"/>
      <c r="N12" s="249"/>
      <c r="O12" s="249"/>
      <c r="P12" s="249"/>
      <c r="Q12" s="249"/>
      <c r="R12" s="249"/>
      <c r="S12" s="249"/>
    </row>
    <row r="13" spans="2:19" s="56" customFormat="1" ht="20.25" x14ac:dyDescent="0.25">
      <c r="B13" s="228" t="s">
        <v>53</v>
      </c>
      <c r="C13" s="229">
        <v>166344747</v>
      </c>
      <c r="D13" s="230">
        <f t="shared" si="0"/>
        <v>0.22474190466861046</v>
      </c>
      <c r="E13" s="229">
        <v>85473020</v>
      </c>
      <c r="F13" s="230">
        <f t="shared" si="1"/>
        <v>0.13789101182672345</v>
      </c>
      <c r="G13" s="230">
        <f t="shared" si="2"/>
        <v>0.94616672021182824</v>
      </c>
      <c r="H13" s="231">
        <f>C13/BVGInfo!$D$18</f>
        <v>7561124.8636363633</v>
      </c>
      <c r="I13" s="231">
        <f>E13/BVGInfo!$C$18</f>
        <v>4070143.8095238097</v>
      </c>
      <c r="L13" s="249"/>
      <c r="M13" s="249"/>
      <c r="N13" s="249"/>
      <c r="O13" s="249"/>
      <c r="P13" s="249"/>
      <c r="Q13" s="249"/>
      <c r="R13" s="249"/>
      <c r="S13" s="249"/>
    </row>
    <row r="14" spans="2:19" s="56" customFormat="1" ht="20.25" x14ac:dyDescent="0.25">
      <c r="B14" s="228" t="s">
        <v>54</v>
      </c>
      <c r="C14" s="229">
        <v>0</v>
      </c>
      <c r="D14" s="230">
        <f t="shared" si="0"/>
        <v>0</v>
      </c>
      <c r="E14" s="229">
        <v>0</v>
      </c>
      <c r="F14" s="230">
        <f t="shared" si="1"/>
        <v>0</v>
      </c>
      <c r="G14" s="230" t="s">
        <v>39</v>
      </c>
      <c r="H14" s="231">
        <f>C14/BVGInfo!$D$18</f>
        <v>0</v>
      </c>
      <c r="I14" s="231">
        <f>E14/BVGInfo!$C$18</f>
        <v>0</v>
      </c>
      <c r="L14" s="249"/>
      <c r="M14" s="249"/>
      <c r="N14" s="249"/>
      <c r="O14" s="249"/>
      <c r="P14" s="249"/>
      <c r="Q14" s="249"/>
      <c r="R14" s="249"/>
      <c r="S14" s="249"/>
    </row>
    <row r="15" spans="2:19" s="56" customFormat="1" ht="20.25" x14ac:dyDescent="0.25">
      <c r="B15" s="228" t="s">
        <v>55</v>
      </c>
      <c r="C15" s="229">
        <v>190466252</v>
      </c>
      <c r="D15" s="230">
        <f t="shared" si="0"/>
        <v>0.25733152997955228</v>
      </c>
      <c r="E15" s="229">
        <v>181342413</v>
      </c>
      <c r="F15" s="230">
        <f t="shared" si="1"/>
        <v>0.29255417458830363</v>
      </c>
      <c r="G15" s="230">
        <f t="shared" si="2"/>
        <v>5.0312769357491675E-2</v>
      </c>
      <c r="H15" s="231">
        <f>C15/BVGInfo!$D$18</f>
        <v>8657556.9090909082</v>
      </c>
      <c r="I15" s="231">
        <f>E15/BVGInfo!$C$18</f>
        <v>8635353</v>
      </c>
      <c r="L15" s="249"/>
      <c r="M15" s="249"/>
      <c r="N15" s="249"/>
      <c r="O15" s="249"/>
      <c r="P15" s="249"/>
      <c r="Q15" s="249"/>
      <c r="R15" s="249"/>
      <c r="S15" s="249"/>
    </row>
    <row r="16" spans="2:19" s="56" customFormat="1" ht="20.25" x14ac:dyDescent="0.25">
      <c r="B16" s="228" t="s">
        <v>56</v>
      </c>
      <c r="C16" s="229">
        <v>17249.73</v>
      </c>
      <c r="D16" s="230">
        <f t="shared" si="0"/>
        <v>2.3305437924164025E-5</v>
      </c>
      <c r="E16" s="229">
        <v>2060175</v>
      </c>
      <c r="F16" s="230">
        <f t="shared" si="1"/>
        <v>3.3236173858150792E-3</v>
      </c>
      <c r="G16" s="230">
        <f t="shared" si="2"/>
        <v>-0.99162705595398448</v>
      </c>
      <c r="H16" s="231">
        <f>C16/BVGInfo!$D$18</f>
        <v>784.07863636363629</v>
      </c>
      <c r="I16" s="231">
        <f>E16/BVGInfo!$C$18</f>
        <v>98103.571428571435</v>
      </c>
      <c r="L16" s="249"/>
      <c r="M16" s="249"/>
      <c r="N16" s="249"/>
      <c r="O16" s="249"/>
      <c r="P16" s="249"/>
      <c r="Q16" s="249"/>
      <c r="R16" s="249"/>
      <c r="S16" s="249"/>
    </row>
    <row r="17" spans="2:19" s="56" customFormat="1" ht="20.25" x14ac:dyDescent="0.25">
      <c r="B17" s="228" t="s">
        <v>57</v>
      </c>
      <c r="C17" s="229">
        <v>1561976.15</v>
      </c>
      <c r="D17" s="230">
        <f t="shared" si="0"/>
        <v>2.1103251009059105E-3</v>
      </c>
      <c r="E17" s="229">
        <v>1479191</v>
      </c>
      <c r="F17" s="230">
        <f t="shared" si="1"/>
        <v>2.3863336486178084E-3</v>
      </c>
      <c r="G17" s="230">
        <f t="shared" si="2"/>
        <v>5.5966504663697861E-2</v>
      </c>
      <c r="H17" s="231">
        <f>C17/BVGInfo!$D$18</f>
        <v>70998.915909090909</v>
      </c>
      <c r="I17" s="231">
        <f>E17/BVGInfo!$C$18</f>
        <v>70437.666666666672</v>
      </c>
      <c r="L17" s="249"/>
      <c r="M17" s="249"/>
      <c r="N17" s="249"/>
      <c r="O17" s="249"/>
      <c r="P17" s="249"/>
      <c r="Q17" s="249"/>
      <c r="R17" s="249"/>
      <c r="S17" s="249"/>
    </row>
    <row r="18" spans="2:19" s="56" customFormat="1" ht="20.25" x14ac:dyDescent="0.25">
      <c r="B18" s="228" t="s">
        <v>58</v>
      </c>
      <c r="C18" s="229">
        <v>40140196</v>
      </c>
      <c r="D18" s="230">
        <f t="shared" si="0"/>
        <v>5.4231854419853363E-2</v>
      </c>
      <c r="E18" s="229">
        <v>29191099</v>
      </c>
      <c r="F18" s="230">
        <f t="shared" si="1"/>
        <v>4.7093108181319149E-2</v>
      </c>
      <c r="G18" s="230">
        <f t="shared" si="2"/>
        <v>0.37508341155637887</v>
      </c>
      <c r="H18" s="231">
        <f>C18/BVGInfo!$D$18</f>
        <v>1824554.3636363635</v>
      </c>
      <c r="I18" s="231">
        <f>E18/BVGInfo!$C$18</f>
        <v>1390052.3333333333</v>
      </c>
      <c r="L18" s="249"/>
      <c r="M18" s="249"/>
      <c r="N18" s="249"/>
      <c r="O18" s="249"/>
      <c r="P18" s="249"/>
      <c r="Q18" s="249"/>
      <c r="R18" s="249"/>
      <c r="S18" s="249"/>
    </row>
    <row r="19" spans="2:19" s="56" customFormat="1" ht="20.25" x14ac:dyDescent="0.25">
      <c r="B19" s="228" t="s">
        <v>59</v>
      </c>
      <c r="C19" s="229">
        <v>37527392.799999997</v>
      </c>
      <c r="D19" s="230">
        <f t="shared" si="0"/>
        <v>5.0701797845886278E-2</v>
      </c>
      <c r="E19" s="229">
        <v>96630360</v>
      </c>
      <c r="F19" s="230">
        <f t="shared" si="1"/>
        <v>0.15589080757390514</v>
      </c>
      <c r="G19" s="230">
        <f t="shared" si="2"/>
        <v>-0.61163972896302987</v>
      </c>
      <c r="H19" s="231">
        <f>C19/BVGInfo!$D$18</f>
        <v>1705790.5818181818</v>
      </c>
      <c r="I19" s="231">
        <f>E19/BVGInfo!$C$18</f>
        <v>4601445.7142857146</v>
      </c>
      <c r="L19" s="249"/>
      <c r="M19" s="249"/>
      <c r="N19" s="249"/>
      <c r="O19" s="249"/>
      <c r="P19" s="249"/>
      <c r="Q19" s="249"/>
      <c r="R19" s="249"/>
      <c r="S19" s="249"/>
    </row>
    <row r="20" spans="2:19" s="56" customFormat="1" ht="20.25" x14ac:dyDescent="0.25">
      <c r="B20" s="228" t="s">
        <v>60</v>
      </c>
      <c r="C20" s="229">
        <v>10939930.4</v>
      </c>
      <c r="D20" s="230">
        <f t="shared" si="0"/>
        <v>1.478051359829255E-2</v>
      </c>
      <c r="E20" s="229">
        <v>9179014</v>
      </c>
      <c r="F20" s="230">
        <f t="shared" si="1"/>
        <v>1.4808222852447008E-2</v>
      </c>
      <c r="G20" s="230">
        <f t="shared" si="2"/>
        <v>0.19184156381066642</v>
      </c>
      <c r="H20" s="231">
        <f>C20/BVGInfo!$D$18</f>
        <v>497269.56363636366</v>
      </c>
      <c r="I20" s="231">
        <f>E20/BVGInfo!$C$18</f>
        <v>437095.90476190473</v>
      </c>
      <c r="L20" s="249"/>
      <c r="M20" s="249"/>
      <c r="N20" s="249"/>
      <c r="O20" s="249"/>
      <c r="P20" s="249"/>
      <c r="Q20" s="249"/>
      <c r="R20" s="249"/>
      <c r="S20" s="249"/>
    </row>
    <row r="21" spans="2:19" s="56" customFormat="1" ht="20.25" x14ac:dyDescent="0.25">
      <c r="B21" s="228" t="s">
        <v>61</v>
      </c>
      <c r="C21" s="229">
        <v>0</v>
      </c>
      <c r="D21" s="230">
        <f t="shared" si="0"/>
        <v>0</v>
      </c>
      <c r="E21" s="229">
        <v>0</v>
      </c>
      <c r="F21" s="230">
        <f t="shared" si="1"/>
        <v>0</v>
      </c>
      <c r="G21" s="230" t="s">
        <v>39</v>
      </c>
      <c r="H21" s="231">
        <f>C21/BVGInfo!$D$18</f>
        <v>0</v>
      </c>
      <c r="I21" s="231">
        <f>E21/BVGInfo!$C$18</f>
        <v>0</v>
      </c>
      <c r="L21" s="249"/>
      <c r="M21" s="249"/>
      <c r="N21" s="249"/>
      <c r="O21" s="249"/>
      <c r="P21" s="249"/>
      <c r="Q21" s="249"/>
      <c r="R21" s="249"/>
      <c r="S21" s="249"/>
    </row>
    <row r="22" spans="2:19" s="56" customFormat="1" ht="20.25" x14ac:dyDescent="0.25">
      <c r="B22" s="228" t="s">
        <v>62</v>
      </c>
      <c r="C22" s="229">
        <v>0</v>
      </c>
      <c r="D22" s="230">
        <f t="shared" si="0"/>
        <v>0</v>
      </c>
      <c r="E22" s="229">
        <v>0</v>
      </c>
      <c r="F22" s="230">
        <f t="shared" si="1"/>
        <v>0</v>
      </c>
      <c r="G22" s="230" t="s">
        <v>39</v>
      </c>
      <c r="H22" s="231">
        <f>C22/BVGInfo!$D$18</f>
        <v>0</v>
      </c>
      <c r="I22" s="231">
        <f>E22/BVGInfo!$C$18</f>
        <v>0</v>
      </c>
      <c r="L22" s="249"/>
      <c r="M22" s="249"/>
      <c r="N22" s="249"/>
      <c r="O22" s="249"/>
      <c r="P22" s="249"/>
      <c r="Q22" s="249"/>
      <c r="R22" s="249"/>
      <c r="S22" s="249"/>
    </row>
    <row r="23" spans="2:19" s="56" customFormat="1" ht="20.25" x14ac:dyDescent="0.25">
      <c r="B23" s="228" t="s">
        <v>63</v>
      </c>
      <c r="C23" s="229">
        <v>728507.18</v>
      </c>
      <c r="D23" s="230">
        <f t="shared" si="0"/>
        <v>9.842576585719191E-4</v>
      </c>
      <c r="E23" s="229">
        <v>1492316</v>
      </c>
      <c r="F23" s="230">
        <f t="shared" si="1"/>
        <v>2.4075078101277879E-3</v>
      </c>
      <c r="G23" s="230">
        <f t="shared" si="2"/>
        <v>-0.51182780322666244</v>
      </c>
      <c r="H23" s="231">
        <f>C23/BVGInfo!$D$18</f>
        <v>33113.96272727273</v>
      </c>
      <c r="I23" s="231">
        <f>E23/BVGInfo!$C$18</f>
        <v>71062.666666666672</v>
      </c>
      <c r="L23" s="249"/>
      <c r="M23" s="249"/>
      <c r="N23" s="249"/>
      <c r="O23" s="249"/>
      <c r="P23" s="249"/>
      <c r="Q23" s="249"/>
      <c r="R23" s="249"/>
      <c r="S23" s="249"/>
    </row>
    <row r="24" spans="2:19" s="56" customFormat="1" ht="20.25" x14ac:dyDescent="0.25">
      <c r="B24" s="217"/>
      <c r="C24" s="211"/>
      <c r="D24" s="213"/>
      <c r="E24" s="216"/>
      <c r="F24" s="213"/>
      <c r="G24" s="218"/>
      <c r="H24" s="216"/>
      <c r="I24" s="216"/>
      <c r="L24" s="249"/>
      <c r="M24" s="249"/>
      <c r="N24" s="249"/>
      <c r="O24" s="249"/>
      <c r="P24" s="249"/>
      <c r="Q24" s="249"/>
      <c r="R24" s="249"/>
      <c r="S24" s="249"/>
    </row>
    <row r="25" spans="2:19" s="56" customFormat="1" ht="20.25" x14ac:dyDescent="0.25">
      <c r="B25" s="232" t="s">
        <v>13</v>
      </c>
      <c r="C25" s="233">
        <f>SUM(C5:C24)</f>
        <v>740159015.93999994</v>
      </c>
      <c r="D25" s="234">
        <f>SUM(D5:D24)</f>
        <v>1.0000000000000002</v>
      </c>
      <c r="E25" s="233">
        <f>SUM(E5:E24)</f>
        <v>619859256</v>
      </c>
      <c r="F25" s="234">
        <f>SUM(F5:F24)</f>
        <v>1</v>
      </c>
      <c r="G25" s="234">
        <f t="shared" si="2"/>
        <v>0.19407592735858079</v>
      </c>
      <c r="H25" s="233">
        <f>C25/BVGInfo!$D$18</f>
        <v>33643591.633636363</v>
      </c>
      <c r="I25" s="233">
        <f>E25/BVGInfo!$C$18</f>
        <v>29517107.428571429</v>
      </c>
      <c r="L25" s="249"/>
      <c r="M25" s="249"/>
      <c r="N25" s="249"/>
      <c r="O25" s="249"/>
      <c r="P25" s="249"/>
      <c r="Q25" s="249"/>
      <c r="R25" s="249"/>
      <c r="S25" s="249"/>
    </row>
    <row r="26" spans="2:19" ht="5.25" customHeight="1" x14ac:dyDescent="0.25">
      <c r="B26" s="18"/>
      <c r="C26" s="219"/>
      <c r="D26" s="220"/>
      <c r="E26" s="219"/>
      <c r="F26" s="220"/>
      <c r="G26" s="221"/>
      <c r="H26" s="222"/>
      <c r="I26" s="222"/>
    </row>
    <row r="27" spans="2:19" x14ac:dyDescent="0.25">
      <c r="B27" s="223"/>
      <c r="C27" s="224"/>
      <c r="D27" s="225"/>
      <c r="E27" s="226"/>
      <c r="F27" s="225"/>
      <c r="G27" s="225"/>
      <c r="H27" s="162"/>
      <c r="I27" s="162"/>
    </row>
    <row r="28" spans="2:19" x14ac:dyDescent="0.25">
      <c r="C28" s="38"/>
      <c r="E28" s="227"/>
      <c r="F28" s="209"/>
      <c r="H28" s="209"/>
      <c r="I28" s="209"/>
    </row>
    <row r="29" spans="2:19" x14ac:dyDescent="0.25">
      <c r="E29" s="209"/>
      <c r="F29" s="209"/>
      <c r="H29" s="209"/>
      <c r="I29" s="209"/>
    </row>
    <row r="30" spans="2:19" x14ac:dyDescent="0.25">
      <c r="E30" s="209"/>
      <c r="F30" s="209"/>
      <c r="H30" s="209"/>
      <c r="I30" s="209"/>
    </row>
    <row r="31" spans="2:19" x14ac:dyDescent="0.25">
      <c r="E31" s="209"/>
      <c r="F31" s="209"/>
      <c r="H31" s="209"/>
      <c r="I31" s="209"/>
      <c r="L31" s="332"/>
      <c r="M31" s="332">
        <v>2024</v>
      </c>
      <c r="N31" s="332"/>
      <c r="O31" s="332"/>
      <c r="P31" s="332">
        <v>2023</v>
      </c>
      <c r="Q31" s="332"/>
    </row>
    <row r="32" spans="2:19" ht="11.25" customHeight="1" x14ac:dyDescent="0.25">
      <c r="E32" s="209"/>
      <c r="F32" s="209"/>
      <c r="H32" s="209"/>
      <c r="I32" s="209"/>
      <c r="L32" s="332"/>
      <c r="M32" s="332"/>
      <c r="N32" s="332"/>
      <c r="O32" s="332"/>
      <c r="P32" s="332"/>
      <c r="Q32" s="332"/>
    </row>
    <row r="33" spans="5:18" x14ac:dyDescent="0.25">
      <c r="E33" s="209"/>
      <c r="F33" s="209"/>
      <c r="H33" s="209"/>
      <c r="I33" s="209"/>
      <c r="L33" s="332" t="s">
        <v>51</v>
      </c>
      <c r="M33" s="332">
        <v>255852405</v>
      </c>
      <c r="N33" s="332">
        <f>+M33/$M$39</f>
        <v>0.34567221300262757</v>
      </c>
      <c r="O33" s="332" t="s">
        <v>51</v>
      </c>
      <c r="P33" s="332">
        <v>193642141</v>
      </c>
      <c r="Q33" s="332">
        <f>+P33/$P$39</f>
        <v>0.31239694999408057</v>
      </c>
    </row>
    <row r="34" spans="5:18" x14ac:dyDescent="0.25">
      <c r="E34" s="209"/>
      <c r="F34" s="209"/>
      <c r="H34" s="209"/>
      <c r="I34" s="209"/>
      <c r="L34" s="332" t="s">
        <v>55</v>
      </c>
      <c r="M34" s="332">
        <v>190466252</v>
      </c>
      <c r="N34" s="332">
        <f t="shared" ref="N34:N39" si="3">+M34/$M$39</f>
        <v>0.2573315299934591</v>
      </c>
      <c r="O34" s="332" t="s">
        <v>55</v>
      </c>
      <c r="P34" s="332">
        <v>181342413</v>
      </c>
      <c r="Q34" s="332">
        <f t="shared" ref="Q34:Q39" si="4">+P34/$P$39</f>
        <v>0.29255417458830363</v>
      </c>
    </row>
    <row r="35" spans="5:18" x14ac:dyDescent="0.25">
      <c r="E35" s="209"/>
      <c r="F35" s="209"/>
      <c r="H35" s="209"/>
      <c r="I35" s="209"/>
      <c r="L35" s="332" t="s">
        <v>53</v>
      </c>
      <c r="M35" s="332">
        <v>166344747</v>
      </c>
      <c r="N35" s="332">
        <f t="shared" si="3"/>
        <v>0.22474190468075605</v>
      </c>
      <c r="O35" s="332" t="s">
        <v>59</v>
      </c>
      <c r="P35" s="332">
        <v>96630360</v>
      </c>
      <c r="Q35" s="332">
        <f t="shared" si="4"/>
        <v>0.15589080757390514</v>
      </c>
    </row>
    <row r="36" spans="5:18" x14ac:dyDescent="0.25">
      <c r="E36" s="209"/>
      <c r="F36" s="209"/>
      <c r="H36" s="209"/>
      <c r="I36" s="209"/>
      <c r="L36" s="332" t="s">
        <v>58</v>
      </c>
      <c r="M36" s="332">
        <v>40140196</v>
      </c>
      <c r="N36" s="332">
        <f t="shared" si="3"/>
        <v>5.4231854422784179E-2</v>
      </c>
      <c r="O36" s="332" t="s">
        <v>53</v>
      </c>
      <c r="P36" s="332">
        <v>85473020</v>
      </c>
      <c r="Q36" s="332">
        <f t="shared" si="4"/>
        <v>0.13789101182672345</v>
      </c>
    </row>
    <row r="37" spans="5:18" x14ac:dyDescent="0.25">
      <c r="E37" s="209"/>
      <c r="F37" s="209"/>
      <c r="H37" s="209"/>
      <c r="I37" s="209"/>
      <c r="L37" s="332" t="s">
        <v>59</v>
      </c>
      <c r="M37" s="332">
        <v>37527392.799999997</v>
      </c>
      <c r="N37" s="332">
        <f t="shared" si="3"/>
        <v>5.0701797848626329E-2</v>
      </c>
      <c r="O37" s="332" t="s">
        <v>58</v>
      </c>
      <c r="P37" s="332">
        <v>29191099</v>
      </c>
      <c r="Q37" s="332">
        <f t="shared" si="4"/>
        <v>4.7093108181319149E-2</v>
      </c>
    </row>
    <row r="38" spans="5:18" x14ac:dyDescent="0.25">
      <c r="E38" s="209"/>
      <c r="F38" s="209"/>
      <c r="H38" s="209"/>
      <c r="I38" s="209"/>
      <c r="L38" s="332" t="s">
        <v>64</v>
      </c>
      <c r="M38" s="332">
        <v>49828023.100000001</v>
      </c>
      <c r="N38" s="332">
        <f t="shared" si="3"/>
        <v>6.7320700051746812E-2</v>
      </c>
      <c r="O38" s="332" t="s">
        <v>64</v>
      </c>
      <c r="P38" s="332">
        <v>33580223</v>
      </c>
      <c r="Q38" s="332">
        <f t="shared" si="4"/>
        <v>5.4173947835668035E-2</v>
      </c>
    </row>
    <row r="39" spans="5:18" x14ac:dyDescent="0.25">
      <c r="E39" s="209"/>
      <c r="F39" s="209"/>
      <c r="H39" s="209"/>
      <c r="I39" s="209"/>
      <c r="L39" s="332" t="s">
        <v>65</v>
      </c>
      <c r="M39" s="332">
        <f>SUM(M33:M38)</f>
        <v>740159015.89999998</v>
      </c>
      <c r="N39" s="332">
        <f t="shared" si="3"/>
        <v>1</v>
      </c>
      <c r="O39" s="332" t="s">
        <v>65</v>
      </c>
      <c r="P39" s="332">
        <v>619859256</v>
      </c>
      <c r="Q39" s="332">
        <f t="shared" si="4"/>
        <v>1</v>
      </c>
    </row>
    <row r="40" spans="5:18" x14ac:dyDescent="0.25">
      <c r="E40" s="209"/>
      <c r="F40" s="209"/>
      <c r="H40" s="209"/>
      <c r="I40" s="209"/>
      <c r="L40" s="332" t="s">
        <v>66</v>
      </c>
      <c r="M40" s="332">
        <v>22</v>
      </c>
      <c r="N40" s="332"/>
      <c r="O40" s="332" t="s">
        <v>66</v>
      </c>
      <c r="P40" s="332">
        <v>21</v>
      </c>
      <c r="Q40" s="332"/>
    </row>
    <row r="41" spans="5:18" x14ac:dyDescent="0.25">
      <c r="E41" s="209"/>
      <c r="F41" s="209"/>
      <c r="H41" s="209"/>
      <c r="I41" s="209"/>
      <c r="L41" s="332"/>
      <c r="M41" s="332"/>
      <c r="N41" s="332"/>
      <c r="O41" s="332"/>
      <c r="P41" s="332"/>
      <c r="Q41" s="332"/>
    </row>
    <row r="42" spans="5:18" x14ac:dyDescent="0.25">
      <c r="E42" s="209"/>
      <c r="F42" s="209"/>
      <c r="H42" s="209"/>
      <c r="I42" s="209"/>
      <c r="L42" s="332"/>
      <c r="M42" s="332"/>
      <c r="N42" s="332"/>
      <c r="O42" s="332"/>
      <c r="P42" s="332"/>
      <c r="Q42" s="332"/>
    </row>
    <row r="43" spans="5:18" x14ac:dyDescent="0.25">
      <c r="E43" s="209"/>
      <c r="F43" s="209"/>
      <c r="H43" s="209"/>
      <c r="I43" s="209"/>
    </row>
    <row r="44" spans="5:18" x14ac:dyDescent="0.25">
      <c r="E44" s="209"/>
      <c r="F44" s="209"/>
      <c r="H44" s="209"/>
      <c r="I44" s="209"/>
      <c r="L44" s="251"/>
      <c r="M44" s="251"/>
      <c r="N44" s="251"/>
      <c r="O44" s="251"/>
    </row>
    <row r="45" spans="5:18" x14ac:dyDescent="0.25">
      <c r="E45" s="209"/>
      <c r="F45" s="209"/>
      <c r="H45" s="209"/>
      <c r="I45" s="209"/>
      <c r="L45" s="251"/>
      <c r="M45" s="251"/>
      <c r="N45" s="251"/>
      <c r="O45" s="251"/>
    </row>
    <row r="46" spans="5:18" x14ac:dyDescent="0.25">
      <c r="E46" s="209"/>
      <c r="F46" s="209"/>
      <c r="H46" s="209"/>
      <c r="I46" s="209"/>
      <c r="L46" s="251"/>
      <c r="M46" s="251"/>
      <c r="N46" s="251"/>
      <c r="O46" s="251"/>
    </row>
    <row r="47" spans="5:18" x14ac:dyDescent="0.25">
      <c r="E47" s="209"/>
      <c r="F47" s="209"/>
      <c r="H47" s="209"/>
      <c r="I47" s="209"/>
      <c r="L47" s="251"/>
      <c r="M47" s="251"/>
      <c r="N47" s="251"/>
      <c r="O47" s="251"/>
    </row>
    <row r="48" spans="5:18" x14ac:dyDescent="0.25">
      <c r="E48" s="209"/>
      <c r="F48" s="209"/>
      <c r="H48" s="209"/>
      <c r="I48" s="209"/>
      <c r="L48" s="251"/>
      <c r="M48" s="251"/>
      <c r="N48" s="251"/>
      <c r="O48" s="251"/>
      <c r="R48" s="250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70" zoomScaleNormal="70" workbookViewId="0">
      <selection activeCell="K6" sqref="K6"/>
    </sheetView>
  </sheetViews>
  <sheetFormatPr baseColWidth="10" defaultColWidth="11.5703125" defaultRowHeight="12.75" x14ac:dyDescent="0.2"/>
  <cols>
    <col min="1" max="1" width="3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1" customWidth="1"/>
    <col min="8" max="8" width="8.28515625" style="41" customWidth="1"/>
    <col min="9" max="9" width="6.85546875" style="41" customWidth="1"/>
    <col min="10" max="10" width="18.140625" style="254" customWidth="1"/>
    <col min="11" max="11" width="24.85546875" style="254" customWidth="1"/>
    <col min="12" max="12" width="16.7109375" style="254" bestFit="1" customWidth="1"/>
    <col min="13" max="13" width="11.85546875" style="254" bestFit="1" customWidth="1"/>
    <col min="14" max="14" width="11.5703125" style="254"/>
    <col min="15" max="20" width="11.5703125" style="252"/>
    <col min="21" max="16384" width="11.5703125" style="1"/>
  </cols>
  <sheetData>
    <row r="1" spans="1:20" ht="75" customHeight="1" x14ac:dyDescent="0.2">
      <c r="B1" s="295" t="s">
        <v>135</v>
      </c>
      <c r="C1" s="296"/>
      <c r="D1" s="296"/>
      <c r="E1" s="296"/>
      <c r="F1" s="297"/>
      <c r="G1" s="116"/>
      <c r="I1" s="127"/>
    </row>
    <row r="2" spans="1:20" ht="15.75" customHeight="1" x14ac:dyDescent="0.2">
      <c r="A2" s="118"/>
      <c r="B2" s="117"/>
      <c r="G2" s="1"/>
      <c r="H2" s="1"/>
      <c r="I2" s="118"/>
    </row>
    <row r="3" spans="1:20" ht="9.75" customHeight="1" x14ac:dyDescent="0.25">
      <c r="B3" s="122"/>
      <c r="C3" s="119"/>
      <c r="D3" s="120"/>
      <c r="E3" s="121"/>
      <c r="F3" s="121"/>
      <c r="I3" s="127"/>
    </row>
    <row r="4" spans="1:20" s="58" customFormat="1" ht="35.25" customHeight="1" x14ac:dyDescent="0.8">
      <c r="B4" s="123"/>
      <c r="C4" s="147"/>
      <c r="D4" s="146" t="s">
        <v>10</v>
      </c>
      <c r="E4" s="145" t="s">
        <v>67</v>
      </c>
      <c r="F4" s="145" t="s">
        <v>68</v>
      </c>
      <c r="G4" s="144" t="s">
        <v>69</v>
      </c>
      <c r="H4" s="57"/>
      <c r="I4" s="128"/>
      <c r="J4" s="255"/>
      <c r="K4" s="255"/>
      <c r="L4" s="255"/>
      <c r="M4" s="255"/>
      <c r="N4" s="255"/>
      <c r="O4" s="253"/>
      <c r="P4" s="253"/>
      <c r="Q4" s="253"/>
      <c r="R4" s="253"/>
      <c r="S4" s="253"/>
      <c r="T4" s="253"/>
    </row>
    <row r="5" spans="1:20" s="58" customFormat="1" ht="17.45" customHeight="1" x14ac:dyDescent="0.8">
      <c r="B5" s="123"/>
      <c r="C5" s="134" t="s">
        <v>70</v>
      </c>
      <c r="D5" s="161">
        <v>194567.24</v>
      </c>
      <c r="E5" s="161">
        <v>1791608.03</v>
      </c>
      <c r="F5" s="161">
        <f>SUM(D5:E5)</f>
        <v>1986175.27</v>
      </c>
      <c r="G5" s="135">
        <f>D5/F5</f>
        <v>9.7960760532478083E-2</v>
      </c>
      <c r="H5" s="129"/>
      <c r="I5" s="130"/>
      <c r="J5" s="255"/>
      <c r="K5" s="255"/>
      <c r="L5" s="255"/>
      <c r="M5" s="255"/>
      <c r="N5" s="255"/>
      <c r="O5" s="253"/>
      <c r="P5" s="253"/>
      <c r="Q5" s="253"/>
      <c r="R5" s="253"/>
      <c r="S5" s="253"/>
      <c r="T5" s="253"/>
    </row>
    <row r="6" spans="1:20" s="58" customFormat="1" ht="17.45" customHeight="1" x14ac:dyDescent="0.8">
      <c r="B6" s="123"/>
      <c r="C6" s="134" t="s">
        <v>12</v>
      </c>
      <c r="D6" s="161">
        <v>739964447.43000007</v>
      </c>
      <c r="E6" s="161">
        <v>737202151.35000002</v>
      </c>
      <c r="F6" s="161">
        <f>SUM(D6:E6)</f>
        <v>1477166598.7800002</v>
      </c>
      <c r="G6" s="135">
        <f t="shared" ref="G6:G7" si="0">D6/F6</f>
        <v>0.50093499815196241</v>
      </c>
      <c r="H6" s="129"/>
      <c r="I6" s="130"/>
      <c r="J6" s="255"/>
      <c r="K6" s="256"/>
      <c r="L6" s="256"/>
      <c r="M6" s="255"/>
      <c r="N6" s="255"/>
      <c r="O6" s="253"/>
      <c r="P6" s="253"/>
      <c r="Q6" s="253"/>
      <c r="R6" s="253"/>
      <c r="S6" s="253"/>
      <c r="T6" s="253"/>
    </row>
    <row r="7" spans="1:20" s="58" customFormat="1" ht="17.45" customHeight="1" x14ac:dyDescent="0.8">
      <c r="B7" s="123"/>
      <c r="C7" s="134" t="s">
        <v>13</v>
      </c>
      <c r="D7" s="161">
        <f>SUM(D5:D6)</f>
        <v>740159014.67000008</v>
      </c>
      <c r="E7" s="161">
        <f>SUM(E5:E6)</f>
        <v>738993759.38</v>
      </c>
      <c r="F7" s="161">
        <f>SUM(F5:F6)</f>
        <v>1479152774.0500002</v>
      </c>
      <c r="G7" s="135">
        <f t="shared" si="0"/>
        <v>0.50039389281162938</v>
      </c>
      <c r="H7" s="57"/>
      <c r="I7" s="130"/>
      <c r="J7" s="255"/>
      <c r="K7" s="256"/>
      <c r="L7" s="257" t="s">
        <v>71</v>
      </c>
      <c r="M7" s="255"/>
      <c r="N7" s="255"/>
      <c r="O7" s="253"/>
      <c r="P7" s="253"/>
      <c r="Q7" s="253"/>
      <c r="R7" s="253"/>
      <c r="S7" s="253"/>
      <c r="T7" s="253"/>
    </row>
    <row r="8" spans="1:20" ht="13.5" customHeight="1" x14ac:dyDescent="0.45">
      <c r="B8" s="124"/>
      <c r="C8" s="125"/>
      <c r="D8" s="125"/>
      <c r="E8" s="126"/>
      <c r="F8" s="126"/>
      <c r="G8" s="133"/>
      <c r="H8" s="131"/>
      <c r="I8" s="132"/>
      <c r="K8" s="258" t="s">
        <v>72</v>
      </c>
      <c r="L8" s="259">
        <f>+D5</f>
        <v>194567.24</v>
      </c>
      <c r="M8" s="260">
        <f>+L8/L10</f>
        <v>9.7960760532478083E-2</v>
      </c>
    </row>
    <row r="9" spans="1:20" ht="8.25" customHeight="1" x14ac:dyDescent="0.2">
      <c r="B9" s="136"/>
      <c r="D9" s="2"/>
      <c r="I9" s="137"/>
      <c r="K9" s="261" t="s">
        <v>73</v>
      </c>
      <c r="L9" s="262">
        <f>+E5</f>
        <v>1791608.03</v>
      </c>
      <c r="M9" s="263">
        <f>+L9/L10</f>
        <v>0.90203923946752196</v>
      </c>
    </row>
    <row r="10" spans="1:20" x14ac:dyDescent="0.2">
      <c r="B10" s="117"/>
      <c r="I10" s="127"/>
      <c r="K10" s="264"/>
      <c r="L10" s="265">
        <f>+F5</f>
        <v>1986175.27</v>
      </c>
      <c r="M10" s="263">
        <v>0.99999999999999989</v>
      </c>
    </row>
    <row r="11" spans="1:20" ht="12" customHeight="1" x14ac:dyDescent="0.2">
      <c r="B11" s="117"/>
      <c r="I11" s="127"/>
      <c r="K11" s="264"/>
      <c r="L11" s="264"/>
      <c r="M11" s="266"/>
    </row>
    <row r="12" spans="1:20" ht="12" customHeight="1" x14ac:dyDescent="0.2">
      <c r="B12" s="117"/>
      <c r="I12" s="127"/>
      <c r="K12" s="264"/>
      <c r="L12" s="267" t="s">
        <v>74</v>
      </c>
    </row>
    <row r="13" spans="1:20" ht="12" customHeight="1" x14ac:dyDescent="0.2">
      <c r="B13" s="117"/>
      <c r="I13" s="127"/>
      <c r="K13" s="261" t="s">
        <v>72</v>
      </c>
      <c r="L13" s="268">
        <f>+D6</f>
        <v>739964447.43000007</v>
      </c>
      <c r="M13" s="263">
        <f>+L13/L15</f>
        <v>0.50093499815196241</v>
      </c>
    </row>
    <row r="14" spans="1:20" ht="12" customHeight="1" x14ac:dyDescent="0.2">
      <c r="B14" s="117"/>
      <c r="I14" s="127"/>
      <c r="K14" s="261" t="s">
        <v>73</v>
      </c>
      <c r="L14" s="268">
        <f>+E6</f>
        <v>737202151.35000002</v>
      </c>
      <c r="M14" s="263">
        <f>+L14/L15</f>
        <v>0.49906500184803748</v>
      </c>
    </row>
    <row r="15" spans="1:20" ht="12" customHeight="1" x14ac:dyDescent="0.2">
      <c r="B15" s="117"/>
      <c r="I15" s="127"/>
      <c r="K15" s="264"/>
      <c r="L15" s="269">
        <f>+F6</f>
        <v>1477166598.7800002</v>
      </c>
      <c r="M15" s="263">
        <v>1</v>
      </c>
    </row>
    <row r="16" spans="1:20" ht="12" customHeight="1" x14ac:dyDescent="0.2">
      <c r="B16" s="117"/>
      <c r="I16" s="127"/>
      <c r="J16" s="270"/>
      <c r="K16" s="264"/>
      <c r="L16" s="264"/>
    </row>
    <row r="17" spans="2:20" ht="12" customHeight="1" x14ac:dyDescent="0.2">
      <c r="B17" s="117"/>
      <c r="I17" s="127"/>
      <c r="K17" s="264"/>
      <c r="L17" s="267" t="s">
        <v>13</v>
      </c>
    </row>
    <row r="18" spans="2:20" ht="12" customHeight="1" x14ac:dyDescent="0.2">
      <c r="B18" s="117"/>
      <c r="I18" s="127"/>
      <c r="K18" s="261" t="s">
        <v>72</v>
      </c>
      <c r="L18" s="265">
        <f>+D7</f>
        <v>740159014.67000008</v>
      </c>
      <c r="M18" s="263">
        <f>+L18/L20</f>
        <v>0.50039389281162938</v>
      </c>
    </row>
    <row r="19" spans="2:20" ht="12" customHeight="1" x14ac:dyDescent="0.2">
      <c r="B19" s="117"/>
      <c r="I19" s="127"/>
      <c r="K19" s="261" t="s">
        <v>73</v>
      </c>
      <c r="L19" s="265">
        <f>+E7</f>
        <v>738993759.38</v>
      </c>
      <c r="M19" s="263">
        <f>+L19/L20</f>
        <v>0.49960610718837051</v>
      </c>
    </row>
    <row r="20" spans="2:20" ht="12" customHeight="1" x14ac:dyDescent="0.2">
      <c r="B20" s="117"/>
      <c r="I20" s="127"/>
      <c r="K20" s="264"/>
      <c r="L20" s="265">
        <f>+F7</f>
        <v>1479152774.0500002</v>
      </c>
      <c r="M20" s="263">
        <v>1</v>
      </c>
    </row>
    <row r="21" spans="2:20" ht="12" customHeight="1" x14ac:dyDescent="0.2">
      <c r="B21" s="117"/>
      <c r="I21" s="127"/>
      <c r="K21" s="264"/>
      <c r="L21" s="264"/>
    </row>
    <row r="22" spans="2:20" ht="12" customHeight="1" x14ac:dyDescent="0.2">
      <c r="B22" s="117"/>
      <c r="I22" s="127"/>
      <c r="K22" s="264"/>
      <c r="L22" s="264"/>
    </row>
    <row r="23" spans="2:20" ht="12" customHeight="1" x14ac:dyDescent="0.2">
      <c r="B23" s="117"/>
      <c r="I23" s="127"/>
      <c r="K23" s="264"/>
      <c r="L23" s="264"/>
    </row>
    <row r="24" spans="2:20" ht="34.5" customHeight="1" x14ac:dyDescent="0.2">
      <c r="B24" s="117"/>
      <c r="I24" s="127"/>
      <c r="K24" s="264"/>
      <c r="L24" s="264"/>
    </row>
    <row r="25" spans="2:20" ht="12" customHeight="1" x14ac:dyDescent="0.2">
      <c r="B25" s="117"/>
      <c r="I25" s="127"/>
      <c r="K25" s="264"/>
      <c r="L25" s="264"/>
    </row>
    <row r="26" spans="2:20" ht="12" customHeight="1" x14ac:dyDescent="0.2">
      <c r="B26" s="117"/>
      <c r="I26" s="127"/>
      <c r="K26" s="264"/>
      <c r="L26" s="264"/>
    </row>
    <row r="27" spans="2:20" ht="9.75" customHeight="1" x14ac:dyDescent="0.2">
      <c r="B27" s="117"/>
      <c r="I27" s="127"/>
      <c r="K27" s="264"/>
      <c r="L27" s="264"/>
    </row>
    <row r="28" spans="2:20" ht="16.5" customHeight="1" x14ac:dyDescent="0.2">
      <c r="B28" s="138"/>
      <c r="C28" s="139"/>
      <c r="D28" s="139"/>
      <c r="E28" s="139"/>
      <c r="F28" s="139"/>
      <c r="G28" s="131"/>
      <c r="H28" s="131"/>
      <c r="I28" s="132"/>
      <c r="K28" s="264"/>
      <c r="L28" s="264"/>
    </row>
    <row r="29" spans="2:20" ht="16.5" customHeight="1" x14ac:dyDescent="0.2">
      <c r="B29" s="136"/>
      <c r="I29" s="137"/>
      <c r="K29" s="264"/>
      <c r="L29" s="264"/>
    </row>
    <row r="30" spans="2:20" ht="21.75" customHeight="1" x14ac:dyDescent="0.2">
      <c r="B30" s="117"/>
      <c r="C30" s="294" t="s">
        <v>75</v>
      </c>
      <c r="D30" s="294"/>
      <c r="E30" s="294"/>
      <c r="F30" s="294"/>
      <c r="G30" s="294"/>
      <c r="I30" s="127"/>
      <c r="K30" s="264"/>
      <c r="L30" s="264"/>
    </row>
    <row r="31" spans="2:20" s="3" customFormat="1" ht="19.149999999999999" customHeight="1" x14ac:dyDescent="0.4">
      <c r="B31" s="140"/>
      <c r="C31" s="148"/>
      <c r="D31" s="149"/>
      <c r="E31" s="159"/>
      <c r="F31" s="149"/>
      <c r="G31" s="149"/>
      <c r="H31" s="42"/>
      <c r="I31" s="141"/>
      <c r="J31" s="254"/>
      <c r="K31" s="264"/>
      <c r="L31" s="264"/>
      <c r="M31" s="254"/>
      <c r="N31" s="254"/>
      <c r="O31" s="252"/>
      <c r="P31" s="252"/>
      <c r="Q31" s="252"/>
      <c r="R31" s="252"/>
      <c r="S31" s="252"/>
      <c r="T31" s="252"/>
    </row>
    <row r="32" spans="2:20" ht="36" customHeight="1" x14ac:dyDescent="0.3">
      <c r="B32" s="117"/>
      <c r="C32" s="150"/>
      <c r="D32" s="158" t="s">
        <v>10</v>
      </c>
      <c r="E32" s="156" t="s">
        <v>67</v>
      </c>
      <c r="F32" s="156" t="s">
        <v>76</v>
      </c>
      <c r="G32" s="157" t="s">
        <v>77</v>
      </c>
      <c r="I32" s="127"/>
      <c r="K32" s="264" t="s">
        <v>71</v>
      </c>
      <c r="L32" s="264"/>
    </row>
    <row r="33" spans="2:20" s="3" customFormat="1" ht="19.149999999999999" customHeight="1" x14ac:dyDescent="0.2">
      <c r="B33" s="140"/>
      <c r="C33" s="154" t="s">
        <v>70</v>
      </c>
      <c r="D33" s="160">
        <v>28312910.249999996</v>
      </c>
      <c r="E33" s="160">
        <v>66546107.559999973</v>
      </c>
      <c r="F33" s="160">
        <f>SUM(D33:E33)</f>
        <v>94859017.809999973</v>
      </c>
      <c r="G33" s="155">
        <f>D33/F33</f>
        <v>0.29847357587773027</v>
      </c>
      <c r="H33" s="43"/>
      <c r="I33" s="141"/>
      <c r="J33" s="254"/>
      <c r="K33" s="261" t="s">
        <v>72</v>
      </c>
      <c r="L33" s="265">
        <f>+D33</f>
        <v>28312910.249999996</v>
      </c>
      <c r="M33" s="263">
        <f>+L33/L35</f>
        <v>0.29847357587773027</v>
      </c>
      <c r="N33" s="254"/>
      <c r="O33" s="252"/>
      <c r="P33" s="252"/>
      <c r="Q33" s="252"/>
      <c r="R33" s="252"/>
      <c r="S33" s="252"/>
      <c r="T33" s="252"/>
    </row>
    <row r="34" spans="2:20" s="3" customFormat="1" ht="19.149999999999999" customHeight="1" x14ac:dyDescent="0.2">
      <c r="B34" s="140"/>
      <c r="C34" s="154" t="s">
        <v>12</v>
      </c>
      <c r="D34" s="160">
        <v>3152447220.7376432</v>
      </c>
      <c r="E34" s="160">
        <v>3624455759.4055638</v>
      </c>
      <c r="F34" s="160">
        <f>SUM(D34:E34)</f>
        <v>6776902980.1432076</v>
      </c>
      <c r="G34" s="155">
        <f t="shared" ref="G34:G35" si="1">D34/F34</f>
        <v>0.46517520318271205</v>
      </c>
      <c r="H34" s="43"/>
      <c r="I34" s="141"/>
      <c r="J34" s="254"/>
      <c r="K34" s="261" t="s">
        <v>73</v>
      </c>
      <c r="L34" s="265">
        <f>+E33</f>
        <v>66546107.559999973</v>
      </c>
      <c r="M34" s="263">
        <f>+L34/L35</f>
        <v>0.70152642412226962</v>
      </c>
      <c r="N34" s="254"/>
      <c r="O34" s="252"/>
      <c r="P34" s="252"/>
      <c r="Q34" s="252"/>
      <c r="R34" s="252"/>
      <c r="S34" s="252"/>
      <c r="T34" s="252"/>
    </row>
    <row r="35" spans="2:20" s="3" customFormat="1" ht="19.149999999999999" customHeight="1" x14ac:dyDescent="0.2">
      <c r="B35" s="140"/>
      <c r="C35" s="154" t="s">
        <v>13</v>
      </c>
      <c r="D35" s="160">
        <f>SUM(D33:D34)</f>
        <v>3180760130.9876432</v>
      </c>
      <c r="E35" s="160">
        <f>SUM(E33:E34)</f>
        <v>3691001866.9655638</v>
      </c>
      <c r="F35" s="160">
        <f>SUM(F33:F34)</f>
        <v>6871761997.953208</v>
      </c>
      <c r="G35" s="155">
        <f t="shared" si="1"/>
        <v>0.46287402444017273</v>
      </c>
      <c r="H35" s="42"/>
      <c r="I35" s="141"/>
      <c r="J35" s="254"/>
      <c r="K35" s="264"/>
      <c r="L35" s="265">
        <f>SUM(L33:L34)</f>
        <v>94859017.809999973</v>
      </c>
      <c r="M35" s="263">
        <v>1</v>
      </c>
      <c r="N35" s="254"/>
      <c r="O35" s="252"/>
      <c r="P35" s="252"/>
      <c r="Q35" s="252"/>
      <c r="R35" s="252"/>
      <c r="S35" s="252"/>
      <c r="T35" s="252"/>
    </row>
    <row r="36" spans="2:20" ht="19.149999999999999" customHeight="1" x14ac:dyDescent="0.2">
      <c r="B36" s="117"/>
      <c r="I36" s="127"/>
      <c r="K36" s="264"/>
      <c r="L36" s="264"/>
      <c r="M36" s="266"/>
    </row>
    <row r="37" spans="2:20" ht="9.75" customHeight="1" x14ac:dyDescent="0.3">
      <c r="B37" s="117"/>
      <c r="C37" s="151"/>
      <c r="D37" s="152"/>
      <c r="E37" s="152"/>
      <c r="F37" s="153"/>
      <c r="G37" s="153"/>
      <c r="I37" s="127"/>
      <c r="K37" s="264"/>
      <c r="L37" s="264"/>
    </row>
    <row r="38" spans="2:20" ht="12.75" customHeight="1" x14ac:dyDescent="0.2">
      <c r="B38" s="138"/>
      <c r="C38" s="139"/>
      <c r="D38" s="139"/>
      <c r="E38" s="139"/>
      <c r="F38" s="139"/>
      <c r="G38" s="133"/>
      <c r="H38" s="131"/>
      <c r="I38" s="132"/>
      <c r="K38" s="264" t="s">
        <v>74</v>
      </c>
      <c r="L38" s="264"/>
    </row>
    <row r="39" spans="2:20" x14ac:dyDescent="0.2">
      <c r="B39" s="136"/>
      <c r="H39" s="142"/>
      <c r="I39" s="137"/>
      <c r="K39" s="261" t="s">
        <v>72</v>
      </c>
      <c r="L39" s="265">
        <f>+D34</f>
        <v>3152447220.7376432</v>
      </c>
      <c r="M39" s="263">
        <f>+L39/L41</f>
        <v>0.46517520318271205</v>
      </c>
    </row>
    <row r="40" spans="2:20" ht="12" customHeight="1" x14ac:dyDescent="0.2">
      <c r="B40" s="117"/>
      <c r="I40" s="127"/>
      <c r="K40" s="261" t="s">
        <v>73</v>
      </c>
      <c r="L40" s="265">
        <f>+E34</f>
        <v>3624455759.4055638</v>
      </c>
      <c r="M40" s="263">
        <f>+L40/L41</f>
        <v>0.5348247968172879</v>
      </c>
    </row>
    <row r="41" spans="2:20" ht="12" customHeight="1" x14ac:dyDescent="0.2">
      <c r="B41" s="117"/>
      <c r="I41" s="127"/>
      <c r="K41" s="264"/>
      <c r="L41" s="265">
        <f>SUM(L39:L40)</f>
        <v>6776902980.1432076</v>
      </c>
      <c r="M41" s="263">
        <v>1</v>
      </c>
    </row>
    <row r="42" spans="2:20" ht="12" customHeight="1" x14ac:dyDescent="0.2">
      <c r="B42" s="117"/>
      <c r="I42" s="127"/>
      <c r="K42" s="264"/>
      <c r="L42" s="264"/>
    </row>
    <row r="43" spans="2:20" ht="12" customHeight="1" x14ac:dyDescent="0.2">
      <c r="B43" s="117"/>
      <c r="I43" s="127"/>
      <c r="K43" s="264" t="s">
        <v>13</v>
      </c>
      <c r="L43" s="264"/>
    </row>
    <row r="44" spans="2:20" ht="12" customHeight="1" x14ac:dyDescent="0.2">
      <c r="B44" s="117"/>
      <c r="I44" s="127"/>
      <c r="K44" s="261" t="s">
        <v>72</v>
      </c>
      <c r="L44" s="265">
        <f>+D35</f>
        <v>3180760130.9876432</v>
      </c>
      <c r="M44" s="263">
        <f>+L44/L46</f>
        <v>0.46287402444017278</v>
      </c>
    </row>
    <row r="45" spans="2:20" ht="12" customHeight="1" x14ac:dyDescent="0.2">
      <c r="B45" s="117"/>
      <c r="I45" s="127"/>
      <c r="J45" s="270"/>
      <c r="K45" s="261" t="s">
        <v>73</v>
      </c>
      <c r="L45" s="265">
        <f>+E35</f>
        <v>3691001866.9655638</v>
      </c>
      <c r="M45" s="263">
        <f>+L45/L46</f>
        <v>0.53712597555982722</v>
      </c>
    </row>
    <row r="46" spans="2:20" ht="12" customHeight="1" x14ac:dyDescent="0.2">
      <c r="B46" s="117"/>
      <c r="I46" s="127"/>
      <c r="K46" s="264"/>
      <c r="L46" s="265">
        <f>SUM(L44:L45)</f>
        <v>6871761997.953207</v>
      </c>
      <c r="M46" s="263">
        <v>1</v>
      </c>
    </row>
    <row r="47" spans="2:20" ht="12" customHeight="1" x14ac:dyDescent="0.2">
      <c r="B47" s="117"/>
      <c r="I47" s="127"/>
      <c r="K47" s="264"/>
      <c r="L47" s="264"/>
    </row>
    <row r="48" spans="2:20" ht="12" customHeight="1" x14ac:dyDescent="0.2">
      <c r="B48" s="117"/>
      <c r="I48" s="127"/>
      <c r="K48" s="264"/>
      <c r="L48" s="264"/>
    </row>
    <row r="49" spans="2:20" ht="12" customHeight="1" x14ac:dyDescent="0.2">
      <c r="B49" s="117"/>
      <c r="I49" s="127"/>
      <c r="K49" s="264"/>
      <c r="L49" s="264"/>
    </row>
    <row r="50" spans="2:20" ht="12" customHeight="1" x14ac:dyDescent="0.2">
      <c r="B50" s="117"/>
      <c r="I50" s="127"/>
    </row>
    <row r="51" spans="2:20" ht="12" customHeight="1" x14ac:dyDescent="0.2">
      <c r="B51" s="117"/>
      <c r="I51" s="127"/>
    </row>
    <row r="52" spans="2:20" ht="12" customHeight="1" x14ac:dyDescent="0.2">
      <c r="B52" s="117"/>
      <c r="I52" s="127"/>
    </row>
    <row r="53" spans="2:20" ht="12" customHeight="1" x14ac:dyDescent="0.2">
      <c r="B53" s="117"/>
      <c r="I53" s="127"/>
    </row>
    <row r="54" spans="2:20" ht="12" customHeight="1" x14ac:dyDescent="0.2">
      <c r="B54" s="117"/>
      <c r="I54" s="127"/>
    </row>
    <row r="55" spans="2:20" ht="9.75" customHeight="1" x14ac:dyDescent="0.2">
      <c r="B55" s="117"/>
      <c r="I55" s="127"/>
    </row>
    <row r="56" spans="2:20" ht="9.75" customHeight="1" x14ac:dyDescent="0.2">
      <c r="B56" s="117"/>
      <c r="I56" s="127"/>
    </row>
    <row r="57" spans="2:20" ht="9.75" customHeight="1" x14ac:dyDescent="0.2">
      <c r="B57" s="117"/>
      <c r="I57" s="127"/>
    </row>
    <row r="58" spans="2:20" ht="9.75" customHeight="1" x14ac:dyDescent="0.2">
      <c r="B58" s="117"/>
      <c r="I58" s="127"/>
    </row>
    <row r="59" spans="2:20" s="3" customFormat="1" ht="14.25" x14ac:dyDescent="0.2">
      <c r="B59" s="140"/>
      <c r="G59" s="42"/>
      <c r="H59" s="42"/>
      <c r="I59" s="143"/>
      <c r="J59" s="254"/>
      <c r="K59" s="254"/>
      <c r="L59" s="254"/>
      <c r="M59" s="254"/>
      <c r="N59" s="254"/>
      <c r="O59" s="252"/>
      <c r="P59" s="252"/>
      <c r="Q59" s="252"/>
      <c r="R59" s="252"/>
      <c r="S59" s="252"/>
      <c r="T59" s="252"/>
    </row>
    <row r="60" spans="2:20" x14ac:dyDescent="0.2">
      <c r="B60" s="117"/>
      <c r="I60" s="127"/>
    </row>
    <row r="61" spans="2:20" x14ac:dyDescent="0.2">
      <c r="B61" s="117"/>
      <c r="I61" s="127"/>
    </row>
    <row r="62" spans="2:20" x14ac:dyDescent="0.2">
      <c r="B62" s="117"/>
      <c r="I62" s="127"/>
    </row>
    <row r="63" spans="2:20" x14ac:dyDescent="0.2">
      <c r="B63" s="117"/>
      <c r="I63" s="127"/>
    </row>
    <row r="64" spans="2:20" x14ac:dyDescent="0.2">
      <c r="B64" s="117"/>
      <c r="I64" s="127"/>
    </row>
    <row r="65" spans="2:20" s="59" customFormat="1" ht="21.75" x14ac:dyDescent="0.6">
      <c r="B65" s="291" t="s">
        <v>78</v>
      </c>
      <c r="C65" s="292"/>
      <c r="D65" s="292"/>
      <c r="E65" s="292"/>
      <c r="F65" s="292"/>
      <c r="G65" s="292"/>
      <c r="H65" s="292"/>
      <c r="I65" s="293"/>
      <c r="J65" s="255"/>
      <c r="K65" s="255"/>
      <c r="L65" s="255"/>
      <c r="M65" s="255"/>
      <c r="N65" s="255"/>
      <c r="O65" s="253"/>
      <c r="P65" s="253"/>
      <c r="Q65" s="253"/>
      <c r="R65" s="253"/>
      <c r="S65" s="253"/>
      <c r="T65" s="253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1"/>
  <sheetViews>
    <sheetView showGridLines="0" zoomScale="50" zoomScaleNormal="50" workbookViewId="0">
      <selection activeCell="B2" sqref="B2"/>
    </sheetView>
  </sheetViews>
  <sheetFormatPr baseColWidth="10" defaultColWidth="11.42578125" defaultRowHeight="12.75" x14ac:dyDescent="0.25"/>
  <cols>
    <col min="1" max="1" width="4.28515625" style="44" customWidth="1"/>
    <col min="2" max="2" width="5.140625" style="44" customWidth="1"/>
    <col min="3" max="3" width="79.28515625" style="44" customWidth="1"/>
    <col min="4" max="4" width="27.85546875" style="44" customWidth="1"/>
    <col min="5" max="5" width="14.28515625" style="44" customWidth="1"/>
    <col min="6" max="6" width="21.85546875" style="44" customWidth="1"/>
    <col min="7" max="7" width="14" style="44" bestFit="1" customWidth="1"/>
    <col min="8" max="8" width="28" style="44" customWidth="1"/>
    <col min="9" max="9" width="14" style="44" bestFit="1" customWidth="1"/>
    <col min="10" max="10" width="27.28515625" style="44" customWidth="1"/>
    <col min="11" max="11" width="14" style="44" bestFit="1" customWidth="1"/>
    <col min="12" max="12" width="25.42578125" style="44" customWidth="1"/>
    <col min="13" max="13" width="14" style="44" bestFit="1" customWidth="1"/>
    <col min="14" max="14" width="20.28515625" style="44" customWidth="1"/>
    <col min="15" max="15" width="22.42578125" style="44" customWidth="1"/>
    <col min="16" max="16" width="4.140625" style="44" customWidth="1"/>
    <col min="17" max="16384" width="11.42578125" style="44"/>
  </cols>
  <sheetData>
    <row r="1" spans="2:15" ht="77.25" customHeight="1" x14ac:dyDescent="0.25">
      <c r="B1" s="301" t="s">
        <v>549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163"/>
    </row>
    <row r="2" spans="2:15" x14ac:dyDescent="0.25">
      <c r="C2" s="164"/>
      <c r="I2" s="165"/>
    </row>
    <row r="3" spans="2:15" ht="31.9" customHeight="1" x14ac:dyDescent="0.25">
      <c r="B3" s="298" t="s">
        <v>79</v>
      </c>
      <c r="C3" s="298"/>
      <c r="D3" s="299" t="s">
        <v>80</v>
      </c>
      <c r="E3" s="299" t="s">
        <v>81</v>
      </c>
      <c r="F3" s="299" t="s">
        <v>82</v>
      </c>
      <c r="G3" s="299" t="s">
        <v>81</v>
      </c>
      <c r="H3" s="299" t="s">
        <v>83</v>
      </c>
      <c r="I3" s="299" t="s">
        <v>81</v>
      </c>
      <c r="J3" s="299" t="s">
        <v>84</v>
      </c>
      <c r="K3" s="299" t="s">
        <v>81</v>
      </c>
      <c r="L3" s="299" t="s">
        <v>85</v>
      </c>
      <c r="M3" s="299" t="s">
        <v>81</v>
      </c>
      <c r="N3" s="299" t="s">
        <v>86</v>
      </c>
      <c r="O3" s="299" t="s">
        <v>87</v>
      </c>
    </row>
    <row r="4" spans="2:15" ht="27.6" customHeight="1" x14ac:dyDescent="0.25">
      <c r="B4" s="298"/>
      <c r="C4" s="298"/>
      <c r="D4" s="299"/>
      <c r="E4" s="299"/>
      <c r="F4" s="300"/>
      <c r="G4" s="299"/>
      <c r="H4" s="299"/>
      <c r="I4" s="299"/>
      <c r="J4" s="299"/>
      <c r="K4" s="299"/>
      <c r="L4" s="299" t="s">
        <v>88</v>
      </c>
      <c r="M4" s="299"/>
      <c r="N4" s="299" t="s">
        <v>89</v>
      </c>
      <c r="O4" s="299" t="s">
        <v>90</v>
      </c>
    </row>
    <row r="5" spans="2:15" ht="15.6" customHeight="1" x14ac:dyDescent="0.25">
      <c r="B5" s="298"/>
      <c r="C5" s="298"/>
      <c r="D5" s="299"/>
      <c r="E5" s="299"/>
      <c r="F5" s="300"/>
      <c r="G5" s="299"/>
      <c r="H5" s="299"/>
      <c r="I5" s="299"/>
      <c r="J5" s="299"/>
      <c r="K5" s="299"/>
      <c r="L5" s="299"/>
      <c r="M5" s="299"/>
      <c r="N5" s="299"/>
      <c r="O5" s="299"/>
    </row>
    <row r="6" spans="2:15" s="45" customFormat="1" ht="28.5" x14ac:dyDescent="0.25">
      <c r="B6" s="168">
        <v>1</v>
      </c>
      <c r="C6" s="169" t="s">
        <v>91</v>
      </c>
      <c r="D6" s="170">
        <v>11332830.32</v>
      </c>
      <c r="E6" s="171">
        <f>D6/$D$53</f>
        <v>7.6556726969357683E-3</v>
      </c>
      <c r="F6" s="170">
        <v>2503.1999999999998</v>
      </c>
      <c r="G6" s="171">
        <f>F6/$F$53</f>
        <v>6.4327375975523939E-3</v>
      </c>
      <c r="H6" s="170">
        <v>7823517.7400000012</v>
      </c>
      <c r="I6" s="171">
        <f>H6/$H$53</f>
        <v>5.7018366266744797E-3</v>
      </c>
      <c r="J6" s="170">
        <v>3506809.3800000004</v>
      </c>
      <c r="K6" s="171">
        <f>J6/$J$53</f>
        <v>3.2523447560898852E-2</v>
      </c>
      <c r="L6" s="170">
        <v>7140061.7400000002</v>
      </c>
      <c r="M6" s="171">
        <f>L6/$L$53</f>
        <v>1.5624661547236135E-2</v>
      </c>
      <c r="N6" s="170">
        <v>31696.71</v>
      </c>
      <c r="O6" s="172">
        <v>49</v>
      </c>
    </row>
    <row r="7" spans="2:15" s="45" customFormat="1" ht="28.5" x14ac:dyDescent="0.25">
      <c r="B7" s="175">
        <v>2</v>
      </c>
      <c r="C7" s="173" t="s">
        <v>92</v>
      </c>
      <c r="D7" s="170">
        <v>44788.5</v>
      </c>
      <c r="E7" s="171">
        <f t="shared" ref="E7:E34" si="0">D7/$D$53</f>
        <v>3.0255998449177138E-5</v>
      </c>
      <c r="F7" s="174">
        <v>0</v>
      </c>
      <c r="G7" s="171">
        <f t="shared" ref="G7:G34" si="1">F7/$F$53</f>
        <v>0</v>
      </c>
      <c r="H7" s="174">
        <v>44788.5</v>
      </c>
      <c r="I7" s="171">
        <f t="shared" ref="I7:I34" si="2">H7/$H$53</f>
        <v>3.2642184531406184E-5</v>
      </c>
      <c r="J7" s="174">
        <v>0</v>
      </c>
      <c r="K7" s="171">
        <f t="shared" ref="K7:K34" si="3">J7/$J$53</f>
        <v>0</v>
      </c>
      <c r="L7" s="174">
        <v>44788.5</v>
      </c>
      <c r="M7" s="171">
        <f t="shared" ref="M7:M34" si="4">L7/$L$53</f>
        <v>9.801107878212627E-5</v>
      </c>
      <c r="N7" s="174">
        <v>567.91</v>
      </c>
      <c r="O7" s="176">
        <v>4</v>
      </c>
    </row>
    <row r="8" spans="2:15" s="45" customFormat="1" ht="28.5" x14ac:dyDescent="0.25">
      <c r="B8" s="175">
        <v>3</v>
      </c>
      <c r="C8" s="173" t="s">
        <v>93</v>
      </c>
      <c r="D8" s="170">
        <v>15209280.949999999</v>
      </c>
      <c r="E8" s="171">
        <f t="shared" si="0"/>
        <v>1.0274333385496262E-2</v>
      </c>
      <c r="F8" s="174">
        <v>28345.360000000001</v>
      </c>
      <c r="G8" s="171">
        <f t="shared" si="1"/>
        <v>7.2842067349056294E-2</v>
      </c>
      <c r="H8" s="174">
        <v>7194829.1600000011</v>
      </c>
      <c r="I8" s="171">
        <f t="shared" si="2"/>
        <v>5.2436438173339628E-3</v>
      </c>
      <c r="J8" s="174">
        <v>7986106.4299999978</v>
      </c>
      <c r="K8" s="171">
        <f t="shared" si="3"/>
        <v>7.4066105552581266E-2</v>
      </c>
      <c r="L8" s="174">
        <v>12905698.189999999</v>
      </c>
      <c r="M8" s="171">
        <f t="shared" si="4"/>
        <v>2.8241655827688679E-2</v>
      </c>
      <c r="N8" s="174">
        <v>69495.45</v>
      </c>
      <c r="O8" s="176">
        <v>260</v>
      </c>
    </row>
    <row r="9" spans="2:15" s="45" customFormat="1" ht="28.5" x14ac:dyDescent="0.25">
      <c r="B9" s="175">
        <v>4</v>
      </c>
      <c r="C9" s="173" t="s">
        <v>94</v>
      </c>
      <c r="D9" s="170">
        <v>12691172.279999999</v>
      </c>
      <c r="E9" s="171">
        <f t="shared" si="0"/>
        <v>8.5732741400564843E-3</v>
      </c>
      <c r="F9" s="174">
        <v>9859.9599999999991</v>
      </c>
      <c r="G9" s="171">
        <f t="shared" si="1"/>
        <v>2.5338181288895294E-2</v>
      </c>
      <c r="H9" s="174">
        <v>12607186.42</v>
      </c>
      <c r="I9" s="171">
        <f t="shared" si="2"/>
        <v>9.1882091506408602E-3</v>
      </c>
      <c r="J9" s="174">
        <v>74125.899999999994</v>
      </c>
      <c r="K9" s="171">
        <f t="shared" si="3"/>
        <v>6.874710200399977E-4</v>
      </c>
      <c r="L9" s="174">
        <v>8170624.3300000001</v>
      </c>
      <c r="M9" s="171">
        <f t="shared" si="4"/>
        <v>1.7879850964126677E-2</v>
      </c>
      <c r="N9" s="174">
        <v>24129.759999999998</v>
      </c>
      <c r="O9" s="176">
        <v>70</v>
      </c>
    </row>
    <row r="10" spans="2:15" s="45" customFormat="1" ht="28.5" x14ac:dyDescent="0.25">
      <c r="B10" s="175">
        <v>5</v>
      </c>
      <c r="C10" s="173" t="s">
        <v>95</v>
      </c>
      <c r="D10" s="170">
        <v>22568.06</v>
      </c>
      <c r="E10" s="171">
        <f t="shared" si="0"/>
        <v>1.5245413183315731E-5</v>
      </c>
      <c r="F10" s="174">
        <v>0</v>
      </c>
      <c r="G10" s="171">
        <f t="shared" si="1"/>
        <v>0</v>
      </c>
      <c r="H10" s="174">
        <v>22568.06</v>
      </c>
      <c r="I10" s="171">
        <f t="shared" si="2"/>
        <v>1.6447766257763638E-5</v>
      </c>
      <c r="J10" s="174">
        <v>0</v>
      </c>
      <c r="K10" s="171">
        <f t="shared" si="3"/>
        <v>0</v>
      </c>
      <c r="L10" s="174">
        <v>22568.06</v>
      </c>
      <c r="M10" s="171">
        <f t="shared" si="4"/>
        <v>4.9385889382760149E-5</v>
      </c>
      <c r="N10" s="174">
        <v>167.86</v>
      </c>
      <c r="O10" s="176">
        <v>1</v>
      </c>
    </row>
    <row r="11" spans="2:15" s="45" customFormat="1" ht="28.5" x14ac:dyDescent="0.25">
      <c r="B11" s="175">
        <v>6</v>
      </c>
      <c r="C11" s="173" t="s">
        <v>96</v>
      </c>
      <c r="D11" s="170">
        <v>52750751.270000003</v>
      </c>
      <c r="E11" s="171">
        <f t="shared" si="0"/>
        <v>3.5634742146266316E-2</v>
      </c>
      <c r="F11" s="174">
        <v>10000</v>
      </c>
      <c r="G11" s="171">
        <f t="shared" si="1"/>
        <v>2.5698056877406495E-2</v>
      </c>
      <c r="H11" s="174">
        <v>44240751.270000003</v>
      </c>
      <c r="I11" s="171">
        <f t="shared" si="2"/>
        <v>3.2242981273393451E-2</v>
      </c>
      <c r="J11" s="174">
        <v>8500000</v>
      </c>
      <c r="K11" s="171">
        <f t="shared" si="3"/>
        <v>7.883214463959265E-2</v>
      </c>
      <c r="L11" s="174">
        <v>23325667.43</v>
      </c>
      <c r="M11" s="171">
        <f t="shared" si="4"/>
        <v>5.1043768559505383E-2</v>
      </c>
      <c r="N11" s="174">
        <v>11449.5</v>
      </c>
      <c r="O11" s="176">
        <v>48</v>
      </c>
    </row>
    <row r="12" spans="2:15" s="45" customFormat="1" ht="28.5" x14ac:dyDescent="0.25">
      <c r="B12" s="175">
        <v>7</v>
      </c>
      <c r="C12" s="173" t="s">
        <v>97</v>
      </c>
      <c r="D12" s="170">
        <v>12056806.76</v>
      </c>
      <c r="E12" s="171">
        <f t="shared" si="0"/>
        <v>8.1447408739428288E-3</v>
      </c>
      <c r="F12" s="174">
        <v>1464</v>
      </c>
      <c r="G12" s="171">
        <f t="shared" si="1"/>
        <v>3.7621955268523108E-3</v>
      </c>
      <c r="H12" s="174">
        <v>11347918.01</v>
      </c>
      <c r="I12" s="171">
        <f t="shared" si="2"/>
        <v>8.2704451752054139E-3</v>
      </c>
      <c r="J12" s="174">
        <v>707424.75</v>
      </c>
      <c r="K12" s="171">
        <f t="shared" si="3"/>
        <v>6.5609188486620788E-3</v>
      </c>
      <c r="L12" s="174">
        <v>6266488.4000000004</v>
      </c>
      <c r="M12" s="171">
        <f t="shared" si="4"/>
        <v>1.3713013123004353E-2</v>
      </c>
      <c r="N12" s="174">
        <v>6830.23</v>
      </c>
      <c r="O12" s="176">
        <v>53</v>
      </c>
    </row>
    <row r="13" spans="2:15" s="45" customFormat="1" ht="28.5" x14ac:dyDescent="0.25">
      <c r="B13" s="175">
        <v>8</v>
      </c>
      <c r="C13" s="173" t="s">
        <v>98</v>
      </c>
      <c r="D13" s="170">
        <v>24415877.039999999</v>
      </c>
      <c r="E13" s="171">
        <f t="shared" si="0"/>
        <v>1.6493669979069172E-2</v>
      </c>
      <c r="F13" s="174">
        <v>89307.770000000019</v>
      </c>
      <c r="G13" s="171">
        <f t="shared" si="1"/>
        <v>0.22950361530543381</v>
      </c>
      <c r="H13" s="174">
        <v>24326569.27</v>
      </c>
      <c r="I13" s="171">
        <f t="shared" si="2"/>
        <v>1.7729380602774708E-2</v>
      </c>
      <c r="J13" s="174">
        <v>0</v>
      </c>
      <c r="K13" s="171">
        <f t="shared" si="3"/>
        <v>0</v>
      </c>
      <c r="L13" s="174">
        <v>3560381.03</v>
      </c>
      <c r="M13" s="171">
        <f t="shared" si="4"/>
        <v>7.7912139416528321E-3</v>
      </c>
      <c r="N13" s="174">
        <v>2930.75</v>
      </c>
      <c r="O13" s="176">
        <v>19</v>
      </c>
    </row>
    <row r="14" spans="2:15" s="45" customFormat="1" ht="28.5" x14ac:dyDescent="0.25">
      <c r="B14" s="175">
        <v>9</v>
      </c>
      <c r="C14" s="173" t="s">
        <v>129</v>
      </c>
      <c r="D14" s="170">
        <v>65588.27</v>
      </c>
      <c r="E14" s="171">
        <f t="shared" si="0"/>
        <v>4.4306877778988166E-5</v>
      </c>
      <c r="F14" s="174">
        <v>0</v>
      </c>
      <c r="G14" s="171">
        <f t="shared" si="1"/>
        <v>0</v>
      </c>
      <c r="H14" s="174">
        <v>65588.27</v>
      </c>
      <c r="I14" s="171">
        <f t="shared" si="2"/>
        <v>4.7801208177002856E-5</v>
      </c>
      <c r="J14" s="174">
        <v>0</v>
      </c>
      <c r="K14" s="171">
        <f t="shared" si="3"/>
        <v>0</v>
      </c>
      <c r="L14" s="174">
        <v>65588.27</v>
      </c>
      <c r="M14" s="171">
        <f t="shared" si="4"/>
        <v>1.435274031984409E-4</v>
      </c>
      <c r="N14" s="174">
        <v>352.86</v>
      </c>
      <c r="O14" s="176">
        <v>1</v>
      </c>
    </row>
    <row r="15" spans="2:15" s="45" customFormat="1" ht="28.5" x14ac:dyDescent="0.25">
      <c r="B15" s="175">
        <v>10</v>
      </c>
      <c r="C15" s="173" t="s">
        <v>99</v>
      </c>
      <c r="D15" s="170">
        <v>399023.83</v>
      </c>
      <c r="E15" s="171">
        <f t="shared" si="0"/>
        <v>2.6955277318206064E-4</v>
      </c>
      <c r="F15" s="174">
        <v>0</v>
      </c>
      <c r="G15" s="171">
        <f t="shared" si="1"/>
        <v>0</v>
      </c>
      <c r="H15" s="174">
        <v>14880</v>
      </c>
      <c r="I15" s="171">
        <f t="shared" si="2"/>
        <v>1.0844652217138865E-5</v>
      </c>
      <c r="J15" s="174">
        <v>384143.83</v>
      </c>
      <c r="K15" s="171">
        <f t="shared" si="3"/>
        <v>3.5626919963490694E-3</v>
      </c>
      <c r="L15" s="174">
        <v>399023.83</v>
      </c>
      <c r="M15" s="171">
        <f t="shared" si="4"/>
        <v>8.7318744852084274E-4</v>
      </c>
      <c r="N15" s="174">
        <v>8074.4</v>
      </c>
      <c r="O15" s="176">
        <v>2</v>
      </c>
    </row>
    <row r="16" spans="2:15" s="45" customFormat="1" ht="28.5" x14ac:dyDescent="0.25">
      <c r="B16" s="175">
        <v>11</v>
      </c>
      <c r="C16" s="173" t="s">
        <v>100</v>
      </c>
      <c r="D16" s="170">
        <v>3940365.15</v>
      </c>
      <c r="E16" s="171">
        <f t="shared" si="0"/>
        <v>2.6618368971408203E-3</v>
      </c>
      <c r="F16" s="174">
        <v>1000.96</v>
      </c>
      <c r="G16" s="171">
        <f t="shared" si="1"/>
        <v>2.5722727012008808E-3</v>
      </c>
      <c r="H16" s="174">
        <v>3580745.59</v>
      </c>
      <c r="I16" s="171">
        <f t="shared" si="2"/>
        <v>2.6096734275271312E-3</v>
      </c>
      <c r="J16" s="174">
        <v>358618.60000000003</v>
      </c>
      <c r="K16" s="171">
        <f t="shared" si="3"/>
        <v>3.3259615700762615E-3</v>
      </c>
      <c r="L16" s="174">
        <v>3553252.73</v>
      </c>
      <c r="M16" s="171">
        <f t="shared" si="4"/>
        <v>7.775615018427392E-3</v>
      </c>
      <c r="N16" s="174">
        <v>11451.12</v>
      </c>
      <c r="O16" s="176">
        <v>45</v>
      </c>
    </row>
    <row r="17" spans="2:15" s="45" customFormat="1" ht="28.5" x14ac:dyDescent="0.25">
      <c r="B17" s="175">
        <v>12</v>
      </c>
      <c r="C17" s="173" t="s">
        <v>101</v>
      </c>
      <c r="D17" s="170">
        <v>507582.56</v>
      </c>
      <c r="E17" s="171">
        <f t="shared" si="0"/>
        <v>3.428875079136243E-4</v>
      </c>
      <c r="F17" s="174">
        <v>4813.8500000000004</v>
      </c>
      <c r="G17" s="171">
        <f t="shared" si="1"/>
        <v>1.2370659109930326E-2</v>
      </c>
      <c r="H17" s="174">
        <v>502768.70999999996</v>
      </c>
      <c r="I17" s="171">
        <f t="shared" si="2"/>
        <v>3.6642149231246951E-4</v>
      </c>
      <c r="J17" s="174">
        <v>0</v>
      </c>
      <c r="K17" s="171">
        <f t="shared" si="3"/>
        <v>0</v>
      </c>
      <c r="L17" s="174">
        <v>507472.97</v>
      </c>
      <c r="M17" s="171">
        <f t="shared" si="4"/>
        <v>1.110507680374864E-3</v>
      </c>
      <c r="N17" s="174">
        <v>1079.6099999999999</v>
      </c>
      <c r="O17" s="176">
        <v>9</v>
      </c>
    </row>
    <row r="18" spans="2:15" s="45" customFormat="1" ht="28.5" x14ac:dyDescent="0.25">
      <c r="B18" s="175">
        <v>13</v>
      </c>
      <c r="C18" s="173" t="s">
        <v>102</v>
      </c>
      <c r="D18" s="170">
        <v>11070073.33</v>
      </c>
      <c r="E18" s="171">
        <f t="shared" si="0"/>
        <v>7.4781723322896992E-3</v>
      </c>
      <c r="F18" s="174">
        <v>0</v>
      </c>
      <c r="G18" s="171">
        <f t="shared" si="1"/>
        <v>0</v>
      </c>
      <c r="H18" s="174">
        <v>4876243.3100000005</v>
      </c>
      <c r="I18" s="171">
        <f t="shared" si="2"/>
        <v>3.553841587573929E-3</v>
      </c>
      <c r="J18" s="174">
        <v>6193830.0199999996</v>
      </c>
      <c r="K18" s="171">
        <f t="shared" si="3"/>
        <v>5.7443871059963646E-2</v>
      </c>
      <c r="L18" s="174">
        <v>7369976.1500000004</v>
      </c>
      <c r="M18" s="171">
        <f t="shared" si="4"/>
        <v>1.6127785325698377E-2</v>
      </c>
      <c r="N18" s="174">
        <v>4074.62</v>
      </c>
      <c r="O18" s="176">
        <v>10</v>
      </c>
    </row>
    <row r="19" spans="2:15" s="45" customFormat="1" ht="28.5" x14ac:dyDescent="0.25">
      <c r="B19" s="175">
        <v>14</v>
      </c>
      <c r="C19" s="173" t="s">
        <v>103</v>
      </c>
      <c r="D19" s="170">
        <v>53609065.189999998</v>
      </c>
      <c r="E19" s="171">
        <f t="shared" si="0"/>
        <v>3.621455939025589E-2</v>
      </c>
      <c r="F19" s="174">
        <v>0</v>
      </c>
      <c r="G19" s="171">
        <f t="shared" si="1"/>
        <v>0</v>
      </c>
      <c r="H19" s="174">
        <v>53509065.189999998</v>
      </c>
      <c r="I19" s="171">
        <f t="shared" si="2"/>
        <v>3.899779586355924E-2</v>
      </c>
      <c r="J19" s="174">
        <v>100000</v>
      </c>
      <c r="K19" s="171">
        <f t="shared" si="3"/>
        <v>9.2743699575991356E-4</v>
      </c>
      <c r="L19" s="174">
        <v>12084513.039999999</v>
      </c>
      <c r="M19" s="171">
        <f t="shared" si="4"/>
        <v>2.6444648952455924E-2</v>
      </c>
      <c r="N19" s="174">
        <v>17626.78</v>
      </c>
      <c r="O19" s="176">
        <v>27</v>
      </c>
    </row>
    <row r="20" spans="2:15" s="45" customFormat="1" ht="28.5" x14ac:dyDescent="0.25">
      <c r="B20" s="175">
        <v>15</v>
      </c>
      <c r="C20" s="173" t="s">
        <v>104</v>
      </c>
      <c r="D20" s="170">
        <v>30429272.260000002</v>
      </c>
      <c r="E20" s="171">
        <f t="shared" si="0"/>
        <v>2.0555901945993924E-2</v>
      </c>
      <c r="F20" s="174">
        <v>8479.5500000000011</v>
      </c>
      <c r="G20" s="171">
        <f t="shared" si="1"/>
        <v>2.1790795819481228E-2</v>
      </c>
      <c r="H20" s="174">
        <v>30420792.710000005</v>
      </c>
      <c r="I20" s="171">
        <f t="shared" si="2"/>
        <v>2.217089496704458E-2</v>
      </c>
      <c r="J20" s="174">
        <v>0</v>
      </c>
      <c r="K20" s="171">
        <f t="shared" si="3"/>
        <v>0</v>
      </c>
      <c r="L20" s="174">
        <v>9300905.0199999996</v>
      </c>
      <c r="M20" s="171">
        <f t="shared" si="4"/>
        <v>2.0353254399238505E-2</v>
      </c>
      <c r="N20" s="174">
        <v>10153.73</v>
      </c>
      <c r="O20" s="176">
        <v>55</v>
      </c>
    </row>
    <row r="21" spans="2:15" s="45" customFormat="1" ht="28.5" x14ac:dyDescent="0.25">
      <c r="B21" s="175">
        <v>16</v>
      </c>
      <c r="C21" s="173" t="s">
        <v>105</v>
      </c>
      <c r="D21" s="170">
        <v>2927.73</v>
      </c>
      <c r="E21" s="171">
        <f t="shared" si="0"/>
        <v>1.9777709532493694E-6</v>
      </c>
      <c r="F21" s="174">
        <v>2927.73</v>
      </c>
      <c r="G21" s="171">
        <f t="shared" si="1"/>
        <v>7.523697206168932E-3</v>
      </c>
      <c r="H21" s="174">
        <v>0</v>
      </c>
      <c r="I21" s="171">
        <f t="shared" si="2"/>
        <v>0</v>
      </c>
      <c r="J21" s="174">
        <v>0</v>
      </c>
      <c r="K21" s="171">
        <f t="shared" si="3"/>
        <v>0</v>
      </c>
      <c r="L21" s="174">
        <v>2927.73</v>
      </c>
      <c r="M21" s="171">
        <f t="shared" si="4"/>
        <v>6.4067779828034999E-6</v>
      </c>
      <c r="N21" s="174">
        <v>81.739999999999995</v>
      </c>
      <c r="O21" s="176">
        <v>2</v>
      </c>
    </row>
    <row r="22" spans="2:15" s="45" customFormat="1" ht="28.5" x14ac:dyDescent="0.25">
      <c r="B22" s="175">
        <v>17</v>
      </c>
      <c r="C22" s="173" t="s">
        <v>106</v>
      </c>
      <c r="D22" s="170">
        <v>23492531.350000001</v>
      </c>
      <c r="E22" s="171">
        <f t="shared" si="0"/>
        <v>1.5869921790031934E-2</v>
      </c>
      <c r="F22" s="174">
        <v>14400</v>
      </c>
      <c r="G22" s="171">
        <f t="shared" si="1"/>
        <v>3.7005201903465353E-2</v>
      </c>
      <c r="H22" s="174">
        <v>23419296.770000003</v>
      </c>
      <c r="I22" s="171">
        <f t="shared" si="2"/>
        <v>1.7068153806492847E-2</v>
      </c>
      <c r="J22" s="174">
        <v>58834.579999999994</v>
      </c>
      <c r="K22" s="171">
        <f t="shared" si="3"/>
        <v>5.456536612199629E-4</v>
      </c>
      <c r="L22" s="174">
        <v>12843307.67</v>
      </c>
      <c r="M22" s="171">
        <f t="shared" si="4"/>
        <v>2.810512608967607E-2</v>
      </c>
      <c r="N22" s="174">
        <v>17267.3</v>
      </c>
      <c r="O22" s="176">
        <v>39</v>
      </c>
    </row>
    <row r="23" spans="2:15" s="45" customFormat="1" ht="28.5" x14ac:dyDescent="0.25">
      <c r="B23" s="175">
        <v>18</v>
      </c>
      <c r="C23" s="173" t="s">
        <v>107</v>
      </c>
      <c r="D23" s="170">
        <v>1551240.12</v>
      </c>
      <c r="E23" s="171">
        <f t="shared" si="0"/>
        <v>1.0479100363937474E-3</v>
      </c>
      <c r="F23" s="174">
        <v>0</v>
      </c>
      <c r="G23" s="171">
        <f t="shared" si="1"/>
        <v>0</v>
      </c>
      <c r="H23" s="174">
        <v>1551240.12</v>
      </c>
      <c r="I23" s="171">
        <f t="shared" si="2"/>
        <v>1.1305550810935994E-3</v>
      </c>
      <c r="J23" s="174">
        <v>0</v>
      </c>
      <c r="K23" s="171">
        <f t="shared" si="3"/>
        <v>0</v>
      </c>
      <c r="L23" s="174">
        <v>1408078.58</v>
      </c>
      <c r="M23" s="171">
        <f t="shared" si="4"/>
        <v>3.0813110650234881E-3</v>
      </c>
      <c r="N23" s="174">
        <v>470.07</v>
      </c>
      <c r="O23" s="176">
        <v>8</v>
      </c>
    </row>
    <row r="24" spans="2:15" s="45" customFormat="1" ht="28.5" x14ac:dyDescent="0.25">
      <c r="B24" s="175">
        <v>19</v>
      </c>
      <c r="C24" s="173" t="s">
        <v>108</v>
      </c>
      <c r="D24" s="170">
        <v>178134338.58000001</v>
      </c>
      <c r="E24" s="171">
        <f t="shared" si="0"/>
        <v>0.12033518139302891</v>
      </c>
      <c r="F24" s="174">
        <v>0</v>
      </c>
      <c r="G24" s="171">
        <f t="shared" si="1"/>
        <v>0</v>
      </c>
      <c r="H24" s="174">
        <v>174416235.63</v>
      </c>
      <c r="I24" s="171">
        <f t="shared" si="2"/>
        <v>0.12711582099663268</v>
      </c>
      <c r="J24" s="174">
        <v>3718102.95</v>
      </c>
      <c r="K24" s="171">
        <f t="shared" si="3"/>
        <v>3.4483062298740721E-2</v>
      </c>
      <c r="L24" s="174">
        <v>40392454.219999999</v>
      </c>
      <c r="M24" s="171">
        <f t="shared" si="4"/>
        <v>8.8391172125877146E-2</v>
      </c>
      <c r="N24" s="174">
        <v>17849.87</v>
      </c>
      <c r="O24" s="176">
        <v>55</v>
      </c>
    </row>
    <row r="25" spans="2:15" s="45" customFormat="1" ht="28.5" x14ac:dyDescent="0.25">
      <c r="B25" s="175">
        <v>20</v>
      </c>
      <c r="C25" s="173" t="s">
        <v>109</v>
      </c>
      <c r="D25" s="170">
        <v>88431918.319999993</v>
      </c>
      <c r="E25" s="171">
        <f t="shared" si="0"/>
        <v>5.9738459281906721E-2</v>
      </c>
      <c r="F25" s="174">
        <v>8151.52</v>
      </c>
      <c r="G25" s="171">
        <f t="shared" si="1"/>
        <v>2.094782245973166E-2</v>
      </c>
      <c r="H25" s="174">
        <v>61594619.140000008</v>
      </c>
      <c r="I25" s="171">
        <f t="shared" si="2"/>
        <v>4.4890606385781254E-2</v>
      </c>
      <c r="J25" s="174">
        <v>26829147.660000004</v>
      </c>
      <c r="K25" s="171">
        <f t="shared" si="3"/>
        <v>0.24882344104589518</v>
      </c>
      <c r="L25" s="174">
        <v>44938011.420000002</v>
      </c>
      <c r="M25" s="171">
        <f t="shared" si="4"/>
        <v>9.8338255971905972E-2</v>
      </c>
      <c r="N25" s="174">
        <v>32135.02</v>
      </c>
      <c r="O25" s="176">
        <v>188</v>
      </c>
    </row>
    <row r="26" spans="2:15" s="45" customFormat="1" ht="28.5" x14ac:dyDescent="0.25">
      <c r="B26" s="175">
        <v>21</v>
      </c>
      <c r="C26" s="173" t="s">
        <v>110</v>
      </c>
      <c r="D26" s="170">
        <v>40827.870000000003</v>
      </c>
      <c r="E26" s="171">
        <f t="shared" si="0"/>
        <v>2.7580472027489331E-5</v>
      </c>
      <c r="F26" s="174">
        <v>4097.55</v>
      </c>
      <c r="G26" s="171">
        <f t="shared" si="1"/>
        <v>1.0529907295801699E-2</v>
      </c>
      <c r="H26" s="174">
        <v>36730.32</v>
      </c>
      <c r="I26" s="171">
        <f t="shared" si="2"/>
        <v>2.6769324343025538E-5</v>
      </c>
      <c r="J26" s="174">
        <v>0</v>
      </c>
      <c r="K26" s="171">
        <f t="shared" si="3"/>
        <v>0</v>
      </c>
      <c r="L26" s="174">
        <v>23912.76</v>
      </c>
      <c r="M26" s="171">
        <f t="shared" si="4"/>
        <v>5.2328508529155428E-5</v>
      </c>
      <c r="N26" s="174">
        <v>375.55</v>
      </c>
      <c r="O26" s="176">
        <v>6</v>
      </c>
    </row>
    <row r="27" spans="2:15" s="45" customFormat="1" ht="28.5" x14ac:dyDescent="0.25">
      <c r="B27" s="175">
        <v>22</v>
      </c>
      <c r="C27" s="173" t="s">
        <v>111</v>
      </c>
      <c r="D27" s="170">
        <v>38475008.350000001</v>
      </c>
      <c r="E27" s="171">
        <f t="shared" si="0"/>
        <v>2.5991042186491564E-2</v>
      </c>
      <c r="F27" s="174">
        <v>40047.85</v>
      </c>
      <c r="G27" s="171">
        <f t="shared" si="1"/>
        <v>0.10291519271178437</v>
      </c>
      <c r="H27" s="174">
        <v>36596826.960000008</v>
      </c>
      <c r="I27" s="171">
        <f t="shared" si="2"/>
        <v>2.6672033644624428E-2</v>
      </c>
      <c r="J27" s="174">
        <v>1838133.5399999998</v>
      </c>
      <c r="K27" s="171">
        <f t="shared" si="3"/>
        <v>1.7047530481431348E-2</v>
      </c>
      <c r="L27" s="174">
        <v>13731169.880000001</v>
      </c>
      <c r="M27" s="171">
        <f t="shared" si="4"/>
        <v>3.0048042977090982E-2</v>
      </c>
      <c r="N27" s="174">
        <v>4846.3999999999996</v>
      </c>
      <c r="O27" s="176">
        <v>34</v>
      </c>
    </row>
    <row r="28" spans="2:15" s="45" customFormat="1" ht="28.5" x14ac:dyDescent="0.25">
      <c r="B28" s="175">
        <v>23</v>
      </c>
      <c r="C28" s="173" t="s">
        <v>112</v>
      </c>
      <c r="D28" s="170">
        <v>1256185.01</v>
      </c>
      <c r="E28" s="171">
        <f t="shared" si="0"/>
        <v>8.4859130612633977E-4</v>
      </c>
      <c r="F28" s="174">
        <v>73653.94</v>
      </c>
      <c r="G28" s="171">
        <f t="shared" si="1"/>
        <v>0.18927631393650854</v>
      </c>
      <c r="H28" s="174">
        <v>661170.56000000017</v>
      </c>
      <c r="I28" s="171">
        <f t="shared" si="2"/>
        <v>4.818659125948217E-4</v>
      </c>
      <c r="J28" s="174">
        <v>521360.51</v>
      </c>
      <c r="K28" s="171">
        <f t="shared" si="3"/>
        <v>4.8352902510225637E-3</v>
      </c>
      <c r="L28" s="174">
        <v>1256185.01</v>
      </c>
      <c r="M28" s="171">
        <f t="shared" si="4"/>
        <v>2.7489209948990496E-3</v>
      </c>
      <c r="N28" s="174">
        <v>12178.89</v>
      </c>
      <c r="O28" s="176">
        <v>115</v>
      </c>
    </row>
    <row r="29" spans="2:15" s="45" customFormat="1" ht="28.5" x14ac:dyDescent="0.25">
      <c r="B29" s="175">
        <v>24</v>
      </c>
      <c r="C29" s="173" t="s">
        <v>113</v>
      </c>
      <c r="D29" s="170">
        <v>364987218.14999998</v>
      </c>
      <c r="E29" s="171">
        <f t="shared" si="0"/>
        <v>0.24656000326681796</v>
      </c>
      <c r="F29" s="174">
        <v>73881.239999999991</v>
      </c>
      <c r="G29" s="171">
        <f t="shared" si="1"/>
        <v>0.18986043076933196</v>
      </c>
      <c r="H29" s="174">
        <v>320538772.25999987</v>
      </c>
      <c r="I29" s="171">
        <f t="shared" si="2"/>
        <v>0.23361098839169203</v>
      </c>
      <c r="J29" s="174">
        <v>44374564.649999991</v>
      </c>
      <c r="K29" s="171">
        <f t="shared" si="3"/>
        <v>0.41154612927150053</v>
      </c>
      <c r="L29" s="174">
        <v>141220145.66</v>
      </c>
      <c r="M29" s="171">
        <f t="shared" si="4"/>
        <v>0.30903331930976941</v>
      </c>
      <c r="N29" s="174">
        <v>73161.36</v>
      </c>
      <c r="O29" s="176">
        <v>325</v>
      </c>
    </row>
    <row r="30" spans="2:15" s="45" customFormat="1" ht="28.5" x14ac:dyDescent="0.25">
      <c r="B30" s="175">
        <v>25</v>
      </c>
      <c r="C30" s="173" t="s">
        <v>114</v>
      </c>
      <c r="D30" s="170">
        <v>11206300.859999999</v>
      </c>
      <c r="E30" s="171">
        <f t="shared" si="0"/>
        <v>7.5701981857211652E-3</v>
      </c>
      <c r="F30" s="174">
        <v>0</v>
      </c>
      <c r="G30" s="171">
        <f t="shared" si="1"/>
        <v>0</v>
      </c>
      <c r="H30" s="174">
        <v>10615340.5</v>
      </c>
      <c r="I30" s="171">
        <f t="shared" si="2"/>
        <v>7.7365373581323241E-3</v>
      </c>
      <c r="J30" s="174">
        <v>590960.3600000001</v>
      </c>
      <c r="K30" s="171">
        <f t="shared" si="3"/>
        <v>5.4807850089159706E-3</v>
      </c>
      <c r="L30" s="174">
        <v>3842589.03</v>
      </c>
      <c r="M30" s="171">
        <f t="shared" si="4"/>
        <v>8.4087722550803042E-3</v>
      </c>
      <c r="N30" s="174">
        <v>35085.15</v>
      </c>
      <c r="O30" s="176">
        <v>14</v>
      </c>
    </row>
    <row r="31" spans="2:15" s="45" customFormat="1" ht="28.5" x14ac:dyDescent="0.25">
      <c r="B31" s="175">
        <v>26</v>
      </c>
      <c r="C31" s="173" t="s">
        <v>115</v>
      </c>
      <c r="D31" s="170">
        <v>16200</v>
      </c>
      <c r="E31" s="171">
        <f t="shared" si="0"/>
        <v>1.0943594335078639E-5</v>
      </c>
      <c r="F31" s="174">
        <v>16200</v>
      </c>
      <c r="G31" s="171">
        <f t="shared" si="1"/>
        <v>4.1630852141398521E-2</v>
      </c>
      <c r="H31" s="174">
        <v>0</v>
      </c>
      <c r="I31" s="171">
        <f t="shared" si="2"/>
        <v>0</v>
      </c>
      <c r="J31" s="174">
        <v>0</v>
      </c>
      <c r="K31" s="171">
        <f t="shared" si="3"/>
        <v>0</v>
      </c>
      <c r="L31" s="174">
        <v>16200</v>
      </c>
      <c r="M31" s="171">
        <f t="shared" si="4"/>
        <v>3.5450606210756013E-5</v>
      </c>
      <c r="N31" s="174">
        <v>256</v>
      </c>
      <c r="O31" s="176">
        <v>3</v>
      </c>
    </row>
    <row r="32" spans="2:15" s="45" customFormat="1" ht="28.5" x14ac:dyDescent="0.25">
      <c r="B32" s="175">
        <v>27</v>
      </c>
      <c r="C32" s="169" t="s">
        <v>116</v>
      </c>
      <c r="D32" s="170">
        <v>3788382.9</v>
      </c>
      <c r="E32" s="171">
        <f t="shared" si="0"/>
        <v>2.5591682496017769E-3</v>
      </c>
      <c r="F32" s="170">
        <v>0</v>
      </c>
      <c r="G32" s="171">
        <f t="shared" si="1"/>
        <v>0</v>
      </c>
      <c r="H32" s="170">
        <v>3097470.44</v>
      </c>
      <c r="I32" s="171">
        <f t="shared" si="2"/>
        <v>2.2574589835126406E-3</v>
      </c>
      <c r="J32" s="170">
        <v>690912.46</v>
      </c>
      <c r="K32" s="171">
        <f t="shared" si="3"/>
        <v>6.4077777623549135E-3</v>
      </c>
      <c r="L32" s="170">
        <v>3284273.31</v>
      </c>
      <c r="M32" s="171">
        <f t="shared" si="4"/>
        <v>7.1870049260065565E-3</v>
      </c>
      <c r="N32" s="170">
        <v>1137.76</v>
      </c>
      <c r="O32" s="172">
        <v>13</v>
      </c>
    </row>
    <row r="33" spans="2:15" s="45" customFormat="1" ht="20.25" customHeight="1" x14ac:dyDescent="0.25">
      <c r="B33" s="185"/>
      <c r="C33" s="186"/>
      <c r="D33" s="187"/>
      <c r="E33" s="188"/>
      <c r="F33" s="187"/>
      <c r="G33" s="188"/>
      <c r="H33" s="187"/>
      <c r="I33" s="188"/>
      <c r="J33" s="187"/>
      <c r="K33" s="188"/>
      <c r="L33" s="187"/>
      <c r="M33" s="188"/>
      <c r="N33" s="189"/>
      <c r="O33" s="190"/>
    </row>
    <row r="34" spans="2:15" s="55" customFormat="1" ht="30.75" x14ac:dyDescent="0.25">
      <c r="B34" s="191" t="s">
        <v>117</v>
      </c>
      <c r="C34" s="192"/>
      <c r="D34" s="193">
        <f>SUM(D6:D33)</f>
        <v>939928125.00999999</v>
      </c>
      <c r="E34" s="194">
        <f t="shared" si="0"/>
        <v>0.63495012989139032</v>
      </c>
      <c r="F34" s="193">
        <f>SUM(F6:F32)</f>
        <v>389134.48</v>
      </c>
      <c r="G34" s="194">
        <f t="shared" si="1"/>
        <v>1</v>
      </c>
      <c r="H34" s="193">
        <f>SUM(H6:H32)</f>
        <v>833105914.90999985</v>
      </c>
      <c r="I34" s="194">
        <f t="shared" si="2"/>
        <v>0.60717364968012311</v>
      </c>
      <c r="J34" s="193">
        <f>SUM(J6:J32)</f>
        <v>106433075.61999997</v>
      </c>
      <c r="K34" s="194">
        <f t="shared" si="3"/>
        <v>0.98709971902500471</v>
      </c>
      <c r="L34" s="193">
        <f>SUM(L6:L32)</f>
        <v>357676264.95999998</v>
      </c>
      <c r="M34" s="194">
        <f t="shared" si="4"/>
        <v>0.78270619876734493</v>
      </c>
      <c r="N34" s="193">
        <f>SUM(N6:N32)</f>
        <v>394926.4</v>
      </c>
      <c r="O34" s="195">
        <f>SUM(O6:O33)</f>
        <v>1455</v>
      </c>
    </row>
    <row r="35" spans="2:15" ht="15.75" x14ac:dyDescent="0.25">
      <c r="B35" s="166"/>
      <c r="C35" s="166"/>
      <c r="D35" s="46"/>
      <c r="E35" s="47"/>
      <c r="F35" s="46"/>
      <c r="G35" s="47"/>
      <c r="H35" s="46"/>
      <c r="I35" s="47"/>
      <c r="J35" s="46"/>
      <c r="K35" s="47"/>
      <c r="L35" s="46"/>
      <c r="M35" s="47"/>
      <c r="N35" s="48"/>
      <c r="O35" s="167"/>
    </row>
    <row r="36" spans="2:15" x14ac:dyDescent="0.25">
      <c r="B36" s="298" t="s">
        <v>118</v>
      </c>
      <c r="C36" s="298"/>
      <c r="D36" s="299" t="s">
        <v>80</v>
      </c>
      <c r="E36" s="299" t="s">
        <v>81</v>
      </c>
      <c r="F36" s="299" t="s">
        <v>82</v>
      </c>
      <c r="G36" s="299" t="s">
        <v>81</v>
      </c>
      <c r="H36" s="299" t="s">
        <v>83</v>
      </c>
      <c r="I36" s="299" t="s">
        <v>81</v>
      </c>
      <c r="J36" s="299" t="s">
        <v>84</v>
      </c>
      <c r="K36" s="299" t="s">
        <v>81</v>
      </c>
      <c r="L36" s="299" t="s">
        <v>85</v>
      </c>
      <c r="M36" s="299" t="s">
        <v>81</v>
      </c>
      <c r="N36" s="299" t="s">
        <v>86</v>
      </c>
      <c r="O36" s="299" t="s">
        <v>87</v>
      </c>
    </row>
    <row r="37" spans="2:15" ht="76.900000000000006" customHeight="1" x14ac:dyDescent="0.25">
      <c r="B37" s="298"/>
      <c r="C37" s="298"/>
      <c r="D37" s="299"/>
      <c r="E37" s="299"/>
      <c r="F37" s="300"/>
      <c r="G37" s="299"/>
      <c r="H37" s="299"/>
      <c r="I37" s="299"/>
      <c r="J37" s="299"/>
      <c r="K37" s="299"/>
      <c r="L37" s="299" t="s">
        <v>88</v>
      </c>
      <c r="M37" s="299"/>
      <c r="N37" s="299" t="s">
        <v>89</v>
      </c>
      <c r="O37" s="299" t="s">
        <v>90</v>
      </c>
    </row>
    <row r="38" spans="2:15" ht="15.6" customHeight="1" x14ac:dyDescent="0.25">
      <c r="B38" s="298"/>
      <c r="C38" s="298"/>
      <c r="D38" s="299"/>
      <c r="E38" s="299"/>
      <c r="F38" s="300"/>
      <c r="G38" s="299"/>
      <c r="H38" s="299"/>
      <c r="I38" s="299"/>
      <c r="J38" s="299"/>
      <c r="K38" s="299"/>
      <c r="L38" s="299"/>
      <c r="M38" s="299"/>
      <c r="N38" s="299"/>
      <c r="O38" s="299"/>
    </row>
    <row r="39" spans="2:15" s="45" customFormat="1" ht="28.5" x14ac:dyDescent="0.25">
      <c r="B39" s="168">
        <v>1</v>
      </c>
      <c r="C39" s="169" t="s">
        <v>130</v>
      </c>
      <c r="D39" s="170">
        <v>0</v>
      </c>
      <c r="E39" s="171">
        <f t="shared" ref="E39:E45" si="5">D39/$D$53</f>
        <v>0</v>
      </c>
      <c r="F39" s="170">
        <v>0</v>
      </c>
      <c r="G39" s="171">
        <f t="shared" ref="G39:G45" si="6">F39/$F$53</f>
        <v>0</v>
      </c>
      <c r="H39" s="170">
        <v>0</v>
      </c>
      <c r="I39" s="171">
        <f t="shared" ref="I39:I45" si="7">H39/$H$53</f>
        <v>0</v>
      </c>
      <c r="J39" s="170">
        <v>0</v>
      </c>
      <c r="K39" s="171">
        <f t="shared" ref="K39:K45" si="8">J39/$J$53</f>
        <v>0</v>
      </c>
      <c r="L39" s="170">
        <v>0</v>
      </c>
      <c r="M39" s="171">
        <f t="shared" ref="M39:M45" si="9">L39/$L$53</f>
        <v>0</v>
      </c>
      <c r="N39" s="170">
        <v>0</v>
      </c>
      <c r="O39" s="172">
        <v>0</v>
      </c>
    </row>
    <row r="40" spans="2:15" s="45" customFormat="1" ht="28.5" x14ac:dyDescent="0.25">
      <c r="B40" s="168">
        <v>2</v>
      </c>
      <c r="C40" s="169" t="s">
        <v>119</v>
      </c>
      <c r="D40" s="170">
        <v>41520000</v>
      </c>
      <c r="E40" s="171">
        <f t="shared" si="5"/>
        <v>2.8048026962497846E-2</v>
      </c>
      <c r="F40" s="170">
        <v>0</v>
      </c>
      <c r="G40" s="171">
        <f t="shared" si="6"/>
        <v>0</v>
      </c>
      <c r="H40" s="170">
        <v>41520000</v>
      </c>
      <c r="I40" s="171">
        <f t="shared" si="7"/>
        <v>3.0260077960726186E-2</v>
      </c>
      <c r="J40" s="170">
        <v>0</v>
      </c>
      <c r="K40" s="171">
        <f t="shared" si="8"/>
        <v>0</v>
      </c>
      <c r="L40" s="170">
        <v>5042301.3600000003</v>
      </c>
      <c r="M40" s="171">
        <f t="shared" si="9"/>
        <v>1.1034113574649352E-2</v>
      </c>
      <c r="N40" s="170">
        <v>0</v>
      </c>
      <c r="O40" s="172">
        <v>9</v>
      </c>
    </row>
    <row r="41" spans="2:15" s="45" customFormat="1" ht="28.5" x14ac:dyDescent="0.25">
      <c r="B41" s="175">
        <v>3</v>
      </c>
      <c r="C41" s="173" t="s">
        <v>120</v>
      </c>
      <c r="D41" s="170">
        <v>45675960.359999999</v>
      </c>
      <c r="E41" s="171">
        <f t="shared" si="5"/>
        <v>3.0855505002776076E-2</v>
      </c>
      <c r="F41" s="174">
        <v>0</v>
      </c>
      <c r="G41" s="171">
        <f t="shared" si="6"/>
        <v>0</v>
      </c>
      <c r="H41" s="174">
        <v>45085000</v>
      </c>
      <c r="I41" s="171">
        <f t="shared" si="7"/>
        <v>3.285827588774904E-2</v>
      </c>
      <c r="J41" s="174">
        <v>590960.36</v>
      </c>
      <c r="K41" s="171">
        <f t="shared" si="8"/>
        <v>5.4807850089159697E-3</v>
      </c>
      <c r="L41" s="174">
        <v>13663645.289999999</v>
      </c>
      <c r="M41" s="171">
        <f t="shared" si="9"/>
        <v>2.9900278307360563E-2</v>
      </c>
      <c r="N41" s="174">
        <v>0</v>
      </c>
      <c r="O41" s="176">
        <v>22</v>
      </c>
    </row>
    <row r="42" spans="2:15" s="45" customFormat="1" ht="28.5" x14ac:dyDescent="0.25">
      <c r="B42" s="168">
        <v>4</v>
      </c>
      <c r="C42" s="173" t="s">
        <v>121</v>
      </c>
      <c r="D42" s="170">
        <v>45850000</v>
      </c>
      <c r="E42" s="171">
        <f t="shared" si="5"/>
        <v>3.0973074090330593E-2</v>
      </c>
      <c r="F42" s="174">
        <v>0</v>
      </c>
      <c r="G42" s="171">
        <f t="shared" si="6"/>
        <v>0</v>
      </c>
      <c r="H42" s="174">
        <v>45250000</v>
      </c>
      <c r="I42" s="171">
        <f t="shared" si="7"/>
        <v>3.2978529087737476E-2</v>
      </c>
      <c r="J42" s="174">
        <v>600000</v>
      </c>
      <c r="K42" s="171">
        <f t="shared" si="8"/>
        <v>5.5646219745594814E-3</v>
      </c>
      <c r="L42" s="174">
        <v>10784931.5</v>
      </c>
      <c r="M42" s="171">
        <f t="shared" si="9"/>
        <v>2.3600762939288776E-2</v>
      </c>
      <c r="N42" s="174">
        <v>0</v>
      </c>
      <c r="O42" s="176">
        <v>10</v>
      </c>
    </row>
    <row r="43" spans="2:15" s="45" customFormat="1" ht="28.5" x14ac:dyDescent="0.25">
      <c r="B43" s="175">
        <v>5</v>
      </c>
      <c r="C43" s="173" t="s">
        <v>122</v>
      </c>
      <c r="D43" s="170">
        <v>237400000</v>
      </c>
      <c r="E43" s="171">
        <f t="shared" si="5"/>
        <v>0.16037094414491784</v>
      </c>
      <c r="F43" s="174">
        <v>0</v>
      </c>
      <c r="G43" s="171">
        <f t="shared" si="6"/>
        <v>0</v>
      </c>
      <c r="H43" s="174">
        <v>237200000</v>
      </c>
      <c r="I43" s="171">
        <f t="shared" si="7"/>
        <v>0.17287308507428351</v>
      </c>
      <c r="J43" s="174">
        <v>200000</v>
      </c>
      <c r="K43" s="171">
        <f t="shared" si="8"/>
        <v>1.8548739915198271E-3</v>
      </c>
      <c r="L43" s="174">
        <v>49843561.649999999</v>
      </c>
      <c r="M43" s="171">
        <f t="shared" si="9"/>
        <v>0.10907311581454877</v>
      </c>
      <c r="N43" s="174">
        <v>0</v>
      </c>
      <c r="O43" s="176">
        <v>30</v>
      </c>
    </row>
    <row r="44" spans="2:15" s="45" customFormat="1" ht="28.5" x14ac:dyDescent="0.25">
      <c r="B44" s="168">
        <v>6</v>
      </c>
      <c r="C44" s="173" t="s">
        <v>123</v>
      </c>
      <c r="D44" s="170">
        <v>9250000</v>
      </c>
      <c r="E44" s="171">
        <f t="shared" si="5"/>
        <v>6.2486572592270005E-3</v>
      </c>
      <c r="F44" s="174">
        <v>0</v>
      </c>
      <c r="G44" s="171">
        <f t="shared" si="6"/>
        <v>0</v>
      </c>
      <c r="H44" s="174">
        <v>9250000</v>
      </c>
      <c r="I44" s="171">
        <f t="shared" si="7"/>
        <v>6.7414672720789316E-3</v>
      </c>
      <c r="J44" s="174">
        <v>0</v>
      </c>
      <c r="K44" s="171">
        <f t="shared" si="8"/>
        <v>0</v>
      </c>
      <c r="L44" s="174">
        <v>785616.44</v>
      </c>
      <c r="M44" s="171">
        <f t="shared" si="9"/>
        <v>1.7191715461195077E-3</v>
      </c>
      <c r="N44" s="174">
        <v>0</v>
      </c>
      <c r="O44" s="176">
        <v>4</v>
      </c>
    </row>
    <row r="45" spans="2:15" s="45" customFormat="1" ht="28.5" x14ac:dyDescent="0.25">
      <c r="B45" s="175">
        <v>7</v>
      </c>
      <c r="C45" s="173" t="s">
        <v>124</v>
      </c>
      <c r="D45" s="170">
        <v>160693943.97</v>
      </c>
      <c r="E45" s="171">
        <f t="shared" si="5"/>
        <v>0.10855366264886025</v>
      </c>
      <c r="F45" s="174">
        <v>0</v>
      </c>
      <c r="G45" s="171">
        <f t="shared" si="6"/>
        <v>0</v>
      </c>
      <c r="H45" s="174">
        <v>160693943.97</v>
      </c>
      <c r="I45" s="171">
        <f t="shared" si="7"/>
        <v>0.11711491503730168</v>
      </c>
      <c r="J45" s="174">
        <v>0</v>
      </c>
      <c r="K45" s="171">
        <f t="shared" si="8"/>
        <v>0</v>
      </c>
      <c r="L45" s="174">
        <v>19177528.66</v>
      </c>
      <c r="M45" s="171">
        <f t="shared" si="9"/>
        <v>4.1966359050688115E-2</v>
      </c>
      <c r="N45" s="174">
        <v>0</v>
      </c>
      <c r="O45" s="176">
        <v>26</v>
      </c>
    </row>
    <row r="46" spans="2:15" ht="17.25" x14ac:dyDescent="0.25">
      <c r="B46" s="177"/>
      <c r="C46" s="177"/>
      <c r="D46" s="178"/>
      <c r="E46" s="179"/>
      <c r="F46" s="178"/>
      <c r="G46" s="179"/>
      <c r="H46" s="178"/>
      <c r="I46" s="179"/>
      <c r="J46" s="178"/>
      <c r="K46" s="179"/>
      <c r="L46" s="178"/>
      <c r="M46" s="179" t="s">
        <v>125</v>
      </c>
      <c r="N46" s="178"/>
      <c r="O46" s="180"/>
    </row>
    <row r="47" spans="2:15" s="55" customFormat="1" ht="30.75" x14ac:dyDescent="0.25">
      <c r="B47" s="191" t="s">
        <v>126</v>
      </c>
      <c r="C47" s="192"/>
      <c r="D47" s="193">
        <f>SUM(D39:D46)</f>
        <v>540389904.33000004</v>
      </c>
      <c r="E47" s="194">
        <f t="shared" ref="E47" si="10">D47/$D$53</f>
        <v>0.36504987010860962</v>
      </c>
      <c r="F47" s="193">
        <f>SUM(F39:F45)</f>
        <v>0</v>
      </c>
      <c r="G47" s="194">
        <f t="shared" ref="G47" si="11">F47/$F$53</f>
        <v>0</v>
      </c>
      <c r="H47" s="193">
        <f>SUM(H39:H45)</f>
        <v>538998943.97000003</v>
      </c>
      <c r="I47" s="194">
        <f t="shared" ref="I47" si="12">H47/$H$53</f>
        <v>0.39282635031987684</v>
      </c>
      <c r="J47" s="193">
        <f>SUM(J39:J45)</f>
        <v>1390960.3599999999</v>
      </c>
      <c r="K47" s="194">
        <f t="shared" ref="K47" si="13">J47/$J$53</f>
        <v>1.2900280974995277E-2</v>
      </c>
      <c r="L47" s="193">
        <f>SUM(L39:L45)</f>
        <v>99297584.899999991</v>
      </c>
      <c r="M47" s="194">
        <f t="shared" ref="M47" si="14">L47/$L$53</f>
        <v>0.21729380123265507</v>
      </c>
      <c r="N47" s="193">
        <f>SUM(N39:N45)</f>
        <v>0</v>
      </c>
      <c r="O47" s="195">
        <f>SUM(O39:O45)</f>
        <v>101</v>
      </c>
    </row>
    <row r="48" spans="2:15" ht="17.25" hidden="1" x14ac:dyDescent="0.25">
      <c r="B48" s="181"/>
      <c r="C48" s="181"/>
      <c r="D48" s="182"/>
      <c r="E48" s="183"/>
      <c r="F48" s="182"/>
      <c r="G48" s="183"/>
      <c r="H48" s="182"/>
      <c r="I48" s="183"/>
      <c r="J48" s="182"/>
      <c r="K48" s="183"/>
      <c r="L48" s="182"/>
      <c r="M48" s="183"/>
      <c r="N48" s="182"/>
      <c r="O48" s="184"/>
    </row>
    <row r="49" spans="2:15" ht="17.25" hidden="1" x14ac:dyDescent="0.25">
      <c r="B49" s="181"/>
      <c r="C49" s="181"/>
      <c r="D49" s="182"/>
      <c r="E49" s="183"/>
      <c r="F49" s="182"/>
      <c r="G49" s="183"/>
      <c r="H49" s="182"/>
      <c r="I49" s="183"/>
      <c r="J49" s="182"/>
      <c r="K49" s="183"/>
      <c r="L49" s="182"/>
      <c r="M49" s="183"/>
      <c r="N49" s="182"/>
      <c r="O49" s="184"/>
    </row>
    <row r="50" spans="2:15" ht="17.25" hidden="1" x14ac:dyDescent="0.25">
      <c r="B50" s="181" t="s">
        <v>127</v>
      </c>
      <c r="C50" s="181"/>
      <c r="D50" s="182">
        <v>0</v>
      </c>
      <c r="E50" s="183">
        <v>0</v>
      </c>
      <c r="F50" s="182">
        <v>0</v>
      </c>
      <c r="G50" s="183">
        <v>0</v>
      </c>
      <c r="H50" s="182">
        <v>0</v>
      </c>
      <c r="I50" s="183">
        <v>0</v>
      </c>
      <c r="J50" s="182">
        <v>0</v>
      </c>
      <c r="K50" s="183">
        <v>0</v>
      </c>
      <c r="L50" s="182">
        <v>0</v>
      </c>
      <c r="M50" s="183">
        <v>0</v>
      </c>
      <c r="N50" s="182">
        <v>0</v>
      </c>
      <c r="O50" s="184">
        <v>0</v>
      </c>
    </row>
    <row r="51" spans="2:15" ht="17.25" x14ac:dyDescent="0.25">
      <c r="B51" s="181"/>
      <c r="C51" s="181"/>
      <c r="D51" s="182"/>
      <c r="E51" s="183"/>
      <c r="F51" s="182"/>
      <c r="G51" s="183"/>
      <c r="H51" s="182"/>
      <c r="I51" s="183"/>
      <c r="J51" s="182"/>
      <c r="K51" s="183"/>
      <c r="L51" s="182"/>
      <c r="M51" s="183"/>
      <c r="N51" s="182"/>
      <c r="O51" s="184"/>
    </row>
    <row r="52" spans="2:15" ht="17.25" x14ac:dyDescent="0.25">
      <c r="B52" s="181"/>
      <c r="C52" s="181"/>
      <c r="D52" s="182"/>
      <c r="E52" s="183"/>
      <c r="F52" s="182"/>
      <c r="G52" s="183"/>
      <c r="H52" s="182"/>
      <c r="I52" s="183"/>
      <c r="J52" s="182"/>
      <c r="K52" s="183"/>
      <c r="L52" s="182"/>
      <c r="M52" s="183"/>
      <c r="N52" s="182"/>
      <c r="O52" s="184"/>
    </row>
    <row r="53" spans="2:15" s="55" customFormat="1" ht="30.75" x14ac:dyDescent="0.25">
      <c r="B53" s="191" t="s">
        <v>128</v>
      </c>
      <c r="C53" s="192"/>
      <c r="D53" s="193">
        <f>D34+D47</f>
        <v>1480318029.3400002</v>
      </c>
      <c r="E53" s="194">
        <f>E47+E34</f>
        <v>1</v>
      </c>
      <c r="F53" s="193">
        <f>F34+F47</f>
        <v>389134.48</v>
      </c>
      <c r="G53" s="194">
        <f>G47+G34</f>
        <v>1</v>
      </c>
      <c r="H53" s="193">
        <f>H34+H47</f>
        <v>1372104858.8799999</v>
      </c>
      <c r="I53" s="194">
        <f>I47+I34</f>
        <v>1</v>
      </c>
      <c r="J53" s="193">
        <f>J34+J47</f>
        <v>107824035.97999997</v>
      </c>
      <c r="K53" s="194">
        <f>K47+K34</f>
        <v>1</v>
      </c>
      <c r="L53" s="193">
        <f>L34+L47</f>
        <v>456973849.85999995</v>
      </c>
      <c r="M53" s="194">
        <f>M47+M34</f>
        <v>1</v>
      </c>
      <c r="N53" s="193">
        <f>N34+N47</f>
        <v>394926.4</v>
      </c>
      <c r="O53" s="195">
        <f>O34+O47</f>
        <v>1556</v>
      </c>
    </row>
    <row r="54" spans="2:15" ht="15.75" x14ac:dyDescent="0.25">
      <c r="B54" s="53"/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2:15" ht="27.75" x14ac:dyDescent="0.25">
      <c r="B55" s="49"/>
      <c r="C55" s="50"/>
      <c r="D55" s="51"/>
      <c r="E55" s="51"/>
      <c r="F55" s="51"/>
      <c r="G55" s="50"/>
      <c r="H55" s="51"/>
      <c r="I55" s="50"/>
      <c r="J55" s="51"/>
      <c r="K55" s="50"/>
      <c r="L55" s="50"/>
      <c r="M55" s="50"/>
      <c r="N55" s="50"/>
      <c r="O55" s="50"/>
    </row>
    <row r="56" spans="2:15" x14ac:dyDescent="0.25">
      <c r="D56" s="52"/>
      <c r="E56" s="52"/>
      <c r="F56" s="52"/>
      <c r="H56" s="52"/>
      <c r="J56" s="52"/>
      <c r="L56" s="52"/>
    </row>
    <row r="57" spans="2:15" x14ac:dyDescent="0.25">
      <c r="D57" s="52"/>
      <c r="E57" s="52"/>
      <c r="F57" s="52"/>
      <c r="H57" s="52"/>
      <c r="J57" s="52"/>
      <c r="L57" s="52"/>
    </row>
    <row r="58" spans="2:15" ht="15.75" x14ac:dyDescent="0.25">
      <c r="B58" s="53"/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2:15" ht="27.75" x14ac:dyDescent="0.25">
      <c r="B59" s="49"/>
      <c r="C59" s="50"/>
      <c r="D59" s="51"/>
      <c r="E59" s="51"/>
      <c r="F59" s="51"/>
      <c r="G59" s="50"/>
      <c r="H59" s="51"/>
      <c r="I59" s="50"/>
      <c r="J59" s="51"/>
      <c r="K59" s="50"/>
      <c r="L59" s="51"/>
      <c r="M59" s="50"/>
      <c r="N59" s="50"/>
      <c r="O59" s="50"/>
    </row>
    <row r="60" spans="2:15" x14ac:dyDescent="0.25">
      <c r="D60" s="52"/>
      <c r="E60" s="52"/>
      <c r="F60" s="52"/>
      <c r="H60" s="52"/>
      <c r="J60" s="52"/>
      <c r="L60" s="52"/>
    </row>
    <row r="61" spans="2:15" x14ac:dyDescent="0.25">
      <c r="D61" s="52"/>
      <c r="E61" s="52"/>
      <c r="F61" s="52"/>
      <c r="H61" s="52"/>
      <c r="J61" s="52"/>
      <c r="L61" s="52"/>
    </row>
  </sheetData>
  <mergeCells count="27"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  <mergeCell ref="O3:O5"/>
    <mergeCell ref="H36:H38"/>
    <mergeCell ref="I36:I38"/>
    <mergeCell ref="J36:J38"/>
    <mergeCell ref="K36:K38"/>
    <mergeCell ref="L36:L38"/>
    <mergeCell ref="N3:N5"/>
    <mergeCell ref="M36:M38"/>
    <mergeCell ref="N36:N38"/>
    <mergeCell ref="O36:O38"/>
    <mergeCell ref="B36:C38"/>
    <mergeCell ref="D36:D38"/>
    <mergeCell ref="E36:E38"/>
    <mergeCell ref="F36:F38"/>
    <mergeCell ref="G36:G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A0C8F-D6AE-4A56-93F2-CFE1849D9930}">
  <sheetPr>
    <pageSetUpPr fitToPage="1"/>
  </sheetPr>
  <dimension ref="A1:L547"/>
  <sheetViews>
    <sheetView zoomScale="53" zoomScaleNormal="53" workbookViewId="0">
      <selection activeCell="M1" sqref="M1"/>
    </sheetView>
  </sheetViews>
  <sheetFormatPr baseColWidth="10" defaultRowHeight="14.25" x14ac:dyDescent="0.2"/>
  <cols>
    <col min="1" max="1" width="76.140625" style="308" customWidth="1"/>
    <col min="2" max="2" width="17.7109375" style="308" customWidth="1"/>
    <col min="3" max="3" width="16" style="308" customWidth="1"/>
    <col min="4" max="6" width="15.7109375" style="308" customWidth="1"/>
    <col min="7" max="7" width="14.5703125" style="308" customWidth="1"/>
    <col min="8" max="8" width="17.85546875" style="308" customWidth="1"/>
    <col min="9" max="9" width="25.42578125" style="308" customWidth="1"/>
    <col min="10" max="10" width="26.7109375" style="308" customWidth="1"/>
    <col min="11" max="11" width="25.85546875" style="308" customWidth="1"/>
    <col min="12" max="12" width="12.140625" style="308" customWidth="1"/>
    <col min="13" max="13" width="16" style="308" bestFit="1" customWidth="1"/>
    <col min="14" max="14" width="15.42578125" style="308" bestFit="1" customWidth="1"/>
    <col min="15" max="16384" width="11.42578125" style="308"/>
  </cols>
  <sheetData>
    <row r="1" spans="1:12" s="303" customFormat="1" ht="96" customHeight="1" x14ac:dyDescent="0.6">
      <c r="A1" s="271" t="s">
        <v>550</v>
      </c>
      <c r="B1" s="290"/>
      <c r="C1" s="290"/>
      <c r="D1" s="290"/>
      <c r="E1" s="290"/>
      <c r="F1" s="290"/>
      <c r="G1" s="334"/>
      <c r="H1" s="334"/>
      <c r="I1" s="334"/>
      <c r="J1" s="334"/>
      <c r="K1" s="335"/>
      <c r="L1" s="333"/>
    </row>
    <row r="2" spans="1:12" s="303" customFormat="1" ht="16.899999999999999" customHeight="1" x14ac:dyDescent="0.2">
      <c r="A2" s="336"/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</row>
    <row r="3" spans="1:12" s="303" customFormat="1" ht="24" customHeight="1" x14ac:dyDescent="0.2">
      <c r="A3" s="338" t="s">
        <v>11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40"/>
    </row>
    <row r="4" spans="1:12" s="303" customFormat="1" ht="30.75" x14ac:dyDescent="0.2">
      <c r="A4" s="341" t="s">
        <v>153</v>
      </c>
      <c r="B4" s="342"/>
      <c r="C4" s="342"/>
      <c r="D4" s="342"/>
      <c r="E4" s="342"/>
      <c r="F4" s="342"/>
      <c r="G4" s="342"/>
      <c r="H4" s="342"/>
      <c r="I4" s="342"/>
      <c r="J4" s="342"/>
      <c r="K4" s="342"/>
      <c r="L4" s="343"/>
    </row>
    <row r="5" spans="1:12" s="303" customFormat="1" ht="42" customHeight="1" x14ac:dyDescent="0.2">
      <c r="A5" s="344" t="s">
        <v>142</v>
      </c>
      <c r="B5" s="196" t="s">
        <v>143</v>
      </c>
      <c r="C5" s="196" t="s">
        <v>551</v>
      </c>
      <c r="D5" s="196" t="s">
        <v>552</v>
      </c>
      <c r="E5" s="196" t="s">
        <v>145</v>
      </c>
      <c r="F5" s="196" t="s">
        <v>146</v>
      </c>
      <c r="G5" s="196" t="s">
        <v>147</v>
      </c>
      <c r="H5" s="196" t="s">
        <v>148</v>
      </c>
      <c r="I5" s="196" t="s">
        <v>149</v>
      </c>
      <c r="J5" s="196" t="s">
        <v>150</v>
      </c>
      <c r="K5" s="196" t="s">
        <v>151</v>
      </c>
      <c r="L5" s="345" t="s">
        <v>152</v>
      </c>
    </row>
    <row r="6" spans="1:12" s="304" customFormat="1" ht="20.25" x14ac:dyDescent="0.35">
      <c r="A6" s="347" t="s">
        <v>141</v>
      </c>
      <c r="B6" s="348"/>
      <c r="C6" s="348"/>
      <c r="D6" s="348"/>
      <c r="E6" s="348"/>
      <c r="F6" s="348"/>
      <c r="G6" s="348"/>
      <c r="H6" s="348"/>
      <c r="I6" s="348"/>
      <c r="J6" s="348"/>
      <c r="K6" s="348"/>
      <c r="L6" s="349"/>
    </row>
    <row r="7" spans="1:12" s="303" customFormat="1" ht="3" customHeight="1" x14ac:dyDescent="0.2">
      <c r="A7" s="305"/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7"/>
    </row>
    <row r="8" spans="1:12" ht="3" customHeight="1" x14ac:dyDescent="0.2">
      <c r="L8" s="309"/>
    </row>
    <row r="9" spans="1:12" ht="20.25" x14ac:dyDescent="0.35">
      <c r="A9" s="350" t="s">
        <v>154</v>
      </c>
      <c r="B9" s="351">
        <v>1</v>
      </c>
      <c r="C9" s="351">
        <v>1.1499999999999999</v>
      </c>
      <c r="D9" s="351">
        <v>1.0900000000000001</v>
      </c>
      <c r="E9" s="351">
        <v>1.0900000000000001</v>
      </c>
      <c r="F9" s="351">
        <v>1.1499999999999999</v>
      </c>
      <c r="G9" s="351">
        <f t="shared" ref="G9:G15" si="0">K9/I9</f>
        <v>1.1390217963085791</v>
      </c>
      <c r="H9" s="352">
        <f>((1.15-1.1)/1.1)*100</f>
        <v>4.545454545454529</v>
      </c>
      <c r="I9" s="353">
        <v>43723</v>
      </c>
      <c r="J9" s="354">
        <v>43723</v>
      </c>
      <c r="K9" s="354">
        <v>49801.450000000004</v>
      </c>
      <c r="L9" s="355">
        <v>4</v>
      </c>
    </row>
    <row r="10" spans="1:12" ht="20.25" x14ac:dyDescent="0.35">
      <c r="A10" s="350" t="s">
        <v>155</v>
      </c>
      <c r="B10" s="351">
        <v>1</v>
      </c>
      <c r="C10" s="351">
        <v>80</v>
      </c>
      <c r="D10" s="351">
        <v>80</v>
      </c>
      <c r="E10" s="351">
        <v>80</v>
      </c>
      <c r="F10" s="351">
        <v>80</v>
      </c>
      <c r="G10" s="351">
        <f t="shared" si="0"/>
        <v>80</v>
      </c>
      <c r="H10" s="352">
        <f>((80-100)/100)*100</f>
        <v>-20</v>
      </c>
      <c r="I10" s="353">
        <v>100</v>
      </c>
      <c r="J10" s="354">
        <v>10000</v>
      </c>
      <c r="K10" s="354">
        <v>8000</v>
      </c>
      <c r="L10" s="355">
        <v>1</v>
      </c>
    </row>
    <row r="11" spans="1:12" ht="20.25" x14ac:dyDescent="0.35">
      <c r="A11" s="350" t="s">
        <v>14</v>
      </c>
      <c r="B11" s="351">
        <v>1</v>
      </c>
      <c r="C11" s="351">
        <v>1</v>
      </c>
      <c r="D11" s="351">
        <v>1</v>
      </c>
      <c r="E11" s="351">
        <v>1</v>
      </c>
      <c r="F11" s="351">
        <v>1</v>
      </c>
      <c r="G11" s="351">
        <f t="shared" si="0"/>
        <v>1</v>
      </c>
      <c r="H11" s="352">
        <v>0</v>
      </c>
      <c r="I11" s="353">
        <v>6000</v>
      </c>
      <c r="J11" s="354">
        <v>6000</v>
      </c>
      <c r="K11" s="354">
        <v>6000</v>
      </c>
      <c r="L11" s="355">
        <v>1</v>
      </c>
    </row>
    <row r="12" spans="1:12" ht="20.25" x14ac:dyDescent="0.35">
      <c r="A12" s="350" t="s">
        <v>156</v>
      </c>
      <c r="B12" s="351">
        <v>1</v>
      </c>
      <c r="C12" s="351">
        <v>40</v>
      </c>
      <c r="D12" s="351">
        <v>40</v>
      </c>
      <c r="E12" s="351">
        <v>40</v>
      </c>
      <c r="F12" s="351">
        <v>40</v>
      </c>
      <c r="G12" s="351">
        <f t="shared" si="0"/>
        <v>40</v>
      </c>
      <c r="H12" s="352">
        <f>((40-50)/50)*100</f>
        <v>-20</v>
      </c>
      <c r="I12" s="353">
        <v>160</v>
      </c>
      <c r="J12" s="354">
        <v>160</v>
      </c>
      <c r="K12" s="354">
        <v>6400</v>
      </c>
      <c r="L12" s="355">
        <v>1</v>
      </c>
    </row>
    <row r="13" spans="1:12" ht="20.25" x14ac:dyDescent="0.35">
      <c r="A13" s="350" t="s">
        <v>157</v>
      </c>
      <c r="B13" s="351">
        <v>1</v>
      </c>
      <c r="C13" s="351">
        <v>1.69</v>
      </c>
      <c r="D13" s="351">
        <v>1.67</v>
      </c>
      <c r="E13" s="351">
        <v>1.69</v>
      </c>
      <c r="F13" s="351">
        <v>1.69</v>
      </c>
      <c r="G13" s="351">
        <f t="shared" si="0"/>
        <v>1.6762023526386836</v>
      </c>
      <c r="H13" s="352">
        <f>((1.69-1.7)/1.7)*100</f>
        <v>-0.58823529411764752</v>
      </c>
      <c r="I13" s="353">
        <v>31114</v>
      </c>
      <c r="J13" s="354">
        <v>31114</v>
      </c>
      <c r="K13" s="354">
        <v>52153.36</v>
      </c>
      <c r="L13" s="355">
        <v>7</v>
      </c>
    </row>
    <row r="14" spans="1:12" ht="20.25" x14ac:dyDescent="0.35">
      <c r="A14" s="350" t="s">
        <v>158</v>
      </c>
      <c r="B14" s="351">
        <v>1</v>
      </c>
      <c r="C14" s="351">
        <v>2.6</v>
      </c>
      <c r="D14" s="351">
        <v>2.6</v>
      </c>
      <c r="E14" s="351">
        <v>2.6</v>
      </c>
      <c r="F14" s="351">
        <v>2.6</v>
      </c>
      <c r="G14" s="351">
        <f t="shared" si="0"/>
        <v>2.6</v>
      </c>
      <c r="H14" s="352">
        <f>((2.6-2.4)/2.4)*100</f>
        <v>8.333333333333341</v>
      </c>
      <c r="I14" s="353">
        <v>6000</v>
      </c>
      <c r="J14" s="354">
        <v>6000</v>
      </c>
      <c r="K14" s="354">
        <v>15600</v>
      </c>
      <c r="L14" s="355">
        <v>2</v>
      </c>
    </row>
    <row r="15" spans="1:12" ht="20.25" x14ac:dyDescent="0.35">
      <c r="A15" s="350" t="s">
        <v>159</v>
      </c>
      <c r="B15" s="351">
        <v>1</v>
      </c>
      <c r="C15" s="351">
        <v>1.01</v>
      </c>
      <c r="D15" s="351">
        <v>1</v>
      </c>
      <c r="E15" s="351">
        <v>1</v>
      </c>
      <c r="F15" s="351">
        <v>1</v>
      </c>
      <c r="G15" s="351">
        <f t="shared" si="0"/>
        <v>1.0023004027481639</v>
      </c>
      <c r="H15" s="352">
        <f>((1-0.95)/0.95)*100</f>
        <v>5.2631578947368478</v>
      </c>
      <c r="I15" s="353">
        <v>16884</v>
      </c>
      <c r="J15" s="354">
        <v>16884</v>
      </c>
      <c r="K15" s="354">
        <v>16922.84</v>
      </c>
      <c r="L15" s="355">
        <v>3</v>
      </c>
    </row>
    <row r="16" spans="1:12" ht="20.25" x14ac:dyDescent="0.35">
      <c r="A16" s="356" t="s">
        <v>160</v>
      </c>
      <c r="B16" s="357"/>
      <c r="C16" s="357"/>
      <c r="D16" s="357"/>
      <c r="E16" s="357"/>
      <c r="F16" s="357"/>
      <c r="G16" s="357"/>
      <c r="H16" s="358"/>
      <c r="I16" s="359">
        <f>SUM(I9:I15)</f>
        <v>103981</v>
      </c>
      <c r="J16" s="360">
        <f>SUM(J9:J15)</f>
        <v>113881</v>
      </c>
      <c r="K16" s="360">
        <f>SUM(K9:K15)</f>
        <v>154877.65</v>
      </c>
      <c r="L16" s="361">
        <f>SUM(L9:L15)</f>
        <v>19</v>
      </c>
    </row>
    <row r="17" spans="1:12" s="304" customFormat="1" ht="17.25" x14ac:dyDescent="0.3">
      <c r="A17" s="362" t="s">
        <v>161</v>
      </c>
      <c r="B17" s="363"/>
      <c r="C17" s="363"/>
      <c r="D17" s="363"/>
      <c r="E17" s="363"/>
      <c r="F17" s="363"/>
      <c r="G17" s="363"/>
      <c r="H17" s="363"/>
      <c r="I17" s="363"/>
      <c r="J17" s="364"/>
      <c r="K17" s="364"/>
      <c r="L17" s="365"/>
    </row>
    <row r="18" spans="1:12" s="304" customFormat="1" ht="17.25" x14ac:dyDescent="0.3">
      <c r="A18" s="362" t="s">
        <v>162</v>
      </c>
      <c r="B18" s="363"/>
      <c r="C18" s="363"/>
      <c r="D18" s="363"/>
      <c r="E18" s="363"/>
      <c r="F18" s="363"/>
      <c r="G18" s="363"/>
      <c r="H18" s="363"/>
      <c r="I18" s="363"/>
      <c r="J18" s="364"/>
      <c r="K18" s="364"/>
      <c r="L18" s="365"/>
    </row>
    <row r="19" spans="1:12" s="303" customFormat="1" ht="6" customHeight="1" x14ac:dyDescent="0.2">
      <c r="A19" s="308"/>
      <c r="B19" s="308"/>
      <c r="C19" s="308"/>
      <c r="D19" s="308"/>
      <c r="E19" s="308"/>
      <c r="F19" s="308"/>
      <c r="G19" s="308"/>
      <c r="H19" s="308"/>
      <c r="I19" s="308"/>
      <c r="J19" s="311"/>
      <c r="K19" s="311"/>
      <c r="L19" s="308"/>
    </row>
    <row r="20" spans="1:12" s="303" customFormat="1" ht="17.25" x14ac:dyDescent="0.3">
      <c r="A20" s="362"/>
      <c r="B20" s="363"/>
      <c r="C20" s="363"/>
      <c r="D20" s="363"/>
      <c r="E20" s="363"/>
      <c r="F20" s="363"/>
      <c r="G20" s="363"/>
      <c r="H20" s="363"/>
      <c r="I20" s="363"/>
      <c r="J20" s="364"/>
      <c r="K20" s="364"/>
      <c r="L20" s="365"/>
    </row>
    <row r="21" spans="1:12" s="313" customFormat="1" ht="40.5" x14ac:dyDescent="0.2">
      <c r="A21" s="344" t="s">
        <v>142</v>
      </c>
      <c r="B21" s="196" t="s">
        <v>143</v>
      </c>
      <c r="C21" s="196" t="s">
        <v>551</v>
      </c>
      <c r="D21" s="196" t="s">
        <v>144</v>
      </c>
      <c r="E21" s="196" t="s">
        <v>145</v>
      </c>
      <c r="F21" s="196" t="s">
        <v>163</v>
      </c>
      <c r="G21" s="196" t="s">
        <v>147</v>
      </c>
      <c r="H21" s="196" t="s">
        <v>148</v>
      </c>
      <c r="I21" s="196" t="s">
        <v>149</v>
      </c>
      <c r="J21" s="196" t="s">
        <v>150</v>
      </c>
      <c r="K21" s="196" t="s">
        <v>151</v>
      </c>
      <c r="L21" s="345" t="s">
        <v>152</v>
      </c>
    </row>
    <row r="22" spans="1:12" s="314" customFormat="1" ht="20.25" x14ac:dyDescent="0.35">
      <c r="A22" s="366" t="s">
        <v>553</v>
      </c>
      <c r="B22" s="367"/>
      <c r="C22" s="367"/>
      <c r="D22" s="367"/>
      <c r="E22" s="367"/>
      <c r="F22" s="367"/>
      <c r="G22" s="367"/>
      <c r="H22" s="367"/>
      <c r="I22" s="367"/>
      <c r="J22" s="368"/>
      <c r="K22" s="368"/>
      <c r="L22" s="369"/>
    </row>
    <row r="23" spans="1:12" ht="20.25" x14ac:dyDescent="0.35">
      <c r="A23" s="350" t="s">
        <v>154</v>
      </c>
      <c r="B23" s="351">
        <v>1</v>
      </c>
      <c r="C23" s="351">
        <v>1.1499999999999999</v>
      </c>
      <c r="D23" s="351">
        <v>1.0900000000000001</v>
      </c>
      <c r="E23" s="351">
        <v>1.1000000000000001</v>
      </c>
      <c r="F23" s="351">
        <v>1.1499999999999999</v>
      </c>
      <c r="G23" s="351">
        <f t="shared" ref="G23:G31" si="1">K23/I23</f>
        <v>1.1016005535055351</v>
      </c>
      <c r="H23" s="352">
        <f>((1.15-1.1)/1.1)*100</f>
        <v>4.545454545454529</v>
      </c>
      <c r="I23" s="353">
        <v>8672</v>
      </c>
      <c r="J23" s="354">
        <v>8672</v>
      </c>
      <c r="K23" s="354">
        <v>9553.08</v>
      </c>
      <c r="L23" s="355">
        <v>8</v>
      </c>
    </row>
    <row r="24" spans="1:12" ht="20.25" x14ac:dyDescent="0.35">
      <c r="A24" s="350" t="s">
        <v>155</v>
      </c>
      <c r="B24" s="351">
        <v>1</v>
      </c>
      <c r="C24" s="351">
        <v>80</v>
      </c>
      <c r="D24" s="351">
        <v>80</v>
      </c>
      <c r="E24" s="351">
        <v>80</v>
      </c>
      <c r="F24" s="351">
        <v>80</v>
      </c>
      <c r="G24" s="351">
        <f t="shared" si="1"/>
        <v>80</v>
      </c>
      <c r="H24" s="352">
        <f>((80-85)/85)*100</f>
        <v>-5.8823529411764701</v>
      </c>
      <c r="I24" s="353">
        <v>32</v>
      </c>
      <c r="J24" s="354">
        <v>3200</v>
      </c>
      <c r="K24" s="354">
        <v>2560</v>
      </c>
      <c r="L24" s="355">
        <v>1</v>
      </c>
    </row>
    <row r="25" spans="1:12" ht="20.25" x14ac:dyDescent="0.35">
      <c r="A25" s="350" t="s">
        <v>14</v>
      </c>
      <c r="B25" s="351">
        <v>1</v>
      </c>
      <c r="C25" s="351">
        <v>0.9</v>
      </c>
      <c r="D25" s="351">
        <v>0.9</v>
      </c>
      <c r="E25" s="351">
        <v>0.9</v>
      </c>
      <c r="F25" s="351">
        <v>0.9</v>
      </c>
      <c r="G25" s="351">
        <f t="shared" si="1"/>
        <v>0.9</v>
      </c>
      <c r="H25" s="352">
        <f>((0.9-1)/1)*100</f>
        <v>-9.9999999999999982</v>
      </c>
      <c r="I25" s="353">
        <v>1000</v>
      </c>
      <c r="J25" s="354">
        <v>1000</v>
      </c>
      <c r="K25" s="354">
        <v>900</v>
      </c>
      <c r="L25" s="355">
        <v>1</v>
      </c>
    </row>
    <row r="26" spans="1:12" ht="20.25" x14ac:dyDescent="0.35">
      <c r="A26" s="350" t="s">
        <v>156</v>
      </c>
      <c r="B26" s="351">
        <v>1</v>
      </c>
      <c r="C26" s="351">
        <v>40</v>
      </c>
      <c r="D26" s="351">
        <v>39.799999999999997</v>
      </c>
      <c r="E26" s="351">
        <v>40</v>
      </c>
      <c r="F26" s="351">
        <v>39.799999999999997</v>
      </c>
      <c r="G26" s="351">
        <f t="shared" si="1"/>
        <v>39.852941176470587</v>
      </c>
      <c r="H26" s="352">
        <f>((39.8-45)/45)*100</f>
        <v>-11.555555555555562</v>
      </c>
      <c r="I26" s="353">
        <v>34</v>
      </c>
      <c r="J26" s="354">
        <v>34</v>
      </c>
      <c r="K26" s="354">
        <v>1355</v>
      </c>
      <c r="L26" s="355">
        <v>2</v>
      </c>
    </row>
    <row r="27" spans="1:12" ht="20.25" x14ac:dyDescent="0.35">
      <c r="A27" s="350" t="s">
        <v>157</v>
      </c>
      <c r="B27" s="351">
        <v>1</v>
      </c>
      <c r="C27" s="351">
        <v>1.84</v>
      </c>
      <c r="D27" s="351">
        <v>1.67</v>
      </c>
      <c r="E27" s="351">
        <v>1.7</v>
      </c>
      <c r="F27" s="351">
        <v>1.68</v>
      </c>
      <c r="G27" s="351">
        <f t="shared" si="1"/>
        <v>1.6895793858216273</v>
      </c>
      <c r="H27" s="352">
        <f>((1.68-1.73)/1.73)*100</f>
        <v>-2.8901734104046271</v>
      </c>
      <c r="I27" s="353">
        <v>12244</v>
      </c>
      <c r="J27" s="354">
        <v>12244</v>
      </c>
      <c r="K27" s="354">
        <v>20687.210000000003</v>
      </c>
      <c r="L27" s="355">
        <v>23</v>
      </c>
    </row>
    <row r="28" spans="1:12" ht="20.25" x14ac:dyDescent="0.35">
      <c r="A28" s="350" t="s">
        <v>164</v>
      </c>
      <c r="B28" s="351">
        <v>1</v>
      </c>
      <c r="C28" s="351">
        <v>40</v>
      </c>
      <c r="D28" s="351">
        <v>40</v>
      </c>
      <c r="E28" s="351">
        <v>40</v>
      </c>
      <c r="F28" s="351">
        <v>40</v>
      </c>
      <c r="G28" s="351">
        <f t="shared" si="1"/>
        <v>40</v>
      </c>
      <c r="H28" s="352">
        <f>((40-52)/52)*100</f>
        <v>-23.076923076923077</v>
      </c>
      <c r="I28" s="353">
        <v>50</v>
      </c>
      <c r="J28" s="354">
        <v>150</v>
      </c>
      <c r="K28" s="354">
        <v>2000</v>
      </c>
      <c r="L28" s="355">
        <v>1</v>
      </c>
    </row>
    <row r="29" spans="1:12" ht="20.25" x14ac:dyDescent="0.35">
      <c r="A29" s="350" t="s">
        <v>165</v>
      </c>
      <c r="B29" s="351">
        <v>1</v>
      </c>
      <c r="C29" s="351">
        <v>7</v>
      </c>
      <c r="D29" s="351">
        <v>7</v>
      </c>
      <c r="E29" s="351">
        <v>7</v>
      </c>
      <c r="F29" s="351">
        <v>7</v>
      </c>
      <c r="G29" s="351">
        <f t="shared" si="1"/>
        <v>7</v>
      </c>
      <c r="H29" s="352">
        <v>0</v>
      </c>
      <c r="I29" s="353">
        <v>6</v>
      </c>
      <c r="J29" s="354">
        <v>6</v>
      </c>
      <c r="K29" s="354">
        <v>42</v>
      </c>
      <c r="L29" s="355">
        <v>1</v>
      </c>
    </row>
    <row r="30" spans="1:12" ht="20.25" x14ac:dyDescent="0.35">
      <c r="A30" s="350" t="s">
        <v>159</v>
      </c>
      <c r="B30" s="351">
        <v>1</v>
      </c>
      <c r="C30" s="351">
        <v>1.02</v>
      </c>
      <c r="D30" s="351">
        <v>0.95</v>
      </c>
      <c r="E30" s="351">
        <v>0.95</v>
      </c>
      <c r="F30" s="351">
        <v>1.02</v>
      </c>
      <c r="G30" s="351">
        <f t="shared" si="1"/>
        <v>0.98835443037974691</v>
      </c>
      <c r="H30" s="352">
        <f>((1.02-0.98)/0.98)*100</f>
        <v>4.0816326530612281</v>
      </c>
      <c r="I30" s="353">
        <v>2370</v>
      </c>
      <c r="J30" s="354">
        <v>2370</v>
      </c>
      <c r="K30" s="354">
        <v>2342.4</v>
      </c>
      <c r="L30" s="355">
        <v>7</v>
      </c>
    </row>
    <row r="31" spans="1:12" ht="20.25" x14ac:dyDescent="0.35">
      <c r="A31" s="350" t="s">
        <v>166</v>
      </c>
      <c r="B31" s="351">
        <v>1</v>
      </c>
      <c r="C31" s="351">
        <v>0.70000000000000007</v>
      </c>
      <c r="D31" s="351">
        <v>0.70000000000000007</v>
      </c>
      <c r="E31" s="351">
        <v>0.70000000000000007</v>
      </c>
      <c r="F31" s="351">
        <v>0.70000000000000007</v>
      </c>
      <c r="G31" s="351">
        <f t="shared" si="1"/>
        <v>0.70000000000000007</v>
      </c>
      <c r="H31" s="352">
        <f>((0.7-0.5)/0.5)*100</f>
        <v>39.999999999999993</v>
      </c>
      <c r="I31" s="353">
        <v>357</v>
      </c>
      <c r="J31" s="354">
        <v>357</v>
      </c>
      <c r="K31" s="354">
        <v>249.9</v>
      </c>
      <c r="L31" s="355">
        <v>1</v>
      </c>
    </row>
    <row r="32" spans="1:12" ht="20.25" x14ac:dyDescent="0.35">
      <c r="A32" s="356" t="s">
        <v>167</v>
      </c>
      <c r="B32" s="357"/>
      <c r="C32" s="357"/>
      <c r="D32" s="357"/>
      <c r="E32" s="357"/>
      <c r="F32" s="357"/>
      <c r="G32" s="357"/>
      <c r="H32" s="358"/>
      <c r="I32" s="359">
        <f>SUM(I23:I31)</f>
        <v>24765</v>
      </c>
      <c r="J32" s="360">
        <f>SUM(J23:J31)</f>
        <v>28033</v>
      </c>
      <c r="K32" s="360">
        <f>SUM(K23:K31)</f>
        <v>39689.590000000004</v>
      </c>
      <c r="L32" s="361">
        <f>SUM(L23:L31)</f>
        <v>45</v>
      </c>
    </row>
    <row r="33" spans="1:12" s="310" customFormat="1" ht="17.25" x14ac:dyDescent="0.3">
      <c r="A33" s="362" t="s">
        <v>168</v>
      </c>
      <c r="B33" s="363"/>
      <c r="C33" s="363"/>
      <c r="D33" s="363"/>
      <c r="E33" s="363"/>
      <c r="F33" s="363"/>
      <c r="G33" s="363"/>
      <c r="H33" s="363"/>
      <c r="I33" s="363"/>
      <c r="J33" s="364"/>
      <c r="K33" s="364"/>
      <c r="L33" s="365"/>
    </row>
    <row r="34" spans="1:12" s="310" customFormat="1" ht="17.25" x14ac:dyDescent="0.3">
      <c r="A34" s="362" t="s">
        <v>169</v>
      </c>
      <c r="B34" s="363"/>
      <c r="C34" s="363"/>
      <c r="D34" s="363"/>
      <c r="E34" s="363"/>
      <c r="F34" s="363"/>
      <c r="G34" s="363"/>
      <c r="H34" s="363"/>
      <c r="I34" s="363"/>
      <c r="J34" s="364"/>
      <c r="K34" s="364"/>
      <c r="L34" s="365"/>
    </row>
    <row r="35" spans="1:12" ht="25.5" x14ac:dyDescent="0.5">
      <c r="A35" s="370" t="s">
        <v>170</v>
      </c>
      <c r="B35" s="371"/>
      <c r="C35" s="371"/>
      <c r="D35" s="371"/>
      <c r="E35" s="371"/>
      <c r="F35" s="371"/>
      <c r="G35" s="371"/>
      <c r="H35" s="372"/>
      <c r="I35" s="373">
        <f>I16+I32</f>
        <v>128746</v>
      </c>
      <c r="J35" s="374">
        <f>J16+J32</f>
        <v>141914</v>
      </c>
      <c r="K35" s="374">
        <f>K16+K32</f>
        <v>194567.24</v>
      </c>
      <c r="L35" s="375">
        <f>L16+L32</f>
        <v>64</v>
      </c>
    </row>
    <row r="36" spans="1:12" ht="7.5" customHeight="1" x14ac:dyDescent="0.6">
      <c r="A36" s="376"/>
      <c r="B36" s="377"/>
      <c r="C36" s="377"/>
      <c r="D36" s="377"/>
      <c r="E36" s="377"/>
      <c r="F36" s="377"/>
      <c r="G36" s="377"/>
      <c r="H36" s="377"/>
      <c r="I36" s="378"/>
      <c r="J36" s="379"/>
      <c r="K36" s="379"/>
      <c r="L36" s="380"/>
    </row>
    <row r="37" spans="1:12" ht="25.5" x14ac:dyDescent="0.5">
      <c r="A37" s="381" t="s">
        <v>171</v>
      </c>
      <c r="B37" s="382"/>
      <c r="C37" s="382"/>
      <c r="D37" s="382"/>
      <c r="E37" s="382"/>
      <c r="F37" s="382"/>
      <c r="G37" s="382"/>
      <c r="H37" s="383"/>
      <c r="I37" s="384">
        <f>I35</f>
        <v>128746</v>
      </c>
      <c r="J37" s="385">
        <f>J35</f>
        <v>141914</v>
      </c>
      <c r="K37" s="385">
        <f>K35</f>
        <v>194567.24</v>
      </c>
      <c r="L37" s="386">
        <f>L35</f>
        <v>64</v>
      </c>
    </row>
    <row r="38" spans="1:12" ht="21.75" x14ac:dyDescent="0.6">
      <c r="A38" s="377"/>
      <c r="B38" s="377"/>
      <c r="C38" s="377"/>
      <c r="D38" s="377"/>
      <c r="E38" s="377"/>
      <c r="F38" s="377"/>
      <c r="G38" s="377"/>
      <c r="H38" s="377"/>
      <c r="I38" s="378"/>
      <c r="J38" s="379"/>
      <c r="K38" s="379"/>
      <c r="L38" s="387"/>
    </row>
    <row r="39" spans="1:12" ht="38.25" x14ac:dyDescent="0.2">
      <c r="A39" s="338" t="s">
        <v>12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40"/>
    </row>
    <row r="40" spans="1:12" ht="21.75" x14ac:dyDescent="0.6">
      <c r="A40" s="388"/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89"/>
    </row>
    <row r="41" spans="1:12" ht="20.25" x14ac:dyDescent="0.2">
      <c r="A41" s="344" t="s">
        <v>142</v>
      </c>
      <c r="B41" s="196" t="s">
        <v>172</v>
      </c>
      <c r="C41" s="196" t="s">
        <v>173</v>
      </c>
      <c r="D41" s="196" t="s">
        <v>174</v>
      </c>
      <c r="E41" s="196" t="s">
        <v>554</v>
      </c>
      <c r="F41" s="196" t="s">
        <v>555</v>
      </c>
      <c r="G41" s="196" t="s">
        <v>175</v>
      </c>
      <c r="H41" s="196" t="s">
        <v>556</v>
      </c>
      <c r="I41" s="196" t="s">
        <v>557</v>
      </c>
      <c r="J41" s="196" t="s">
        <v>558</v>
      </c>
      <c r="K41" s="196" t="s">
        <v>559</v>
      </c>
      <c r="L41" s="345" t="s">
        <v>152</v>
      </c>
    </row>
    <row r="42" spans="1:12" s="313" customFormat="1" ht="20.25" x14ac:dyDescent="0.35">
      <c r="A42" s="390" t="s">
        <v>176</v>
      </c>
      <c r="B42" s="391"/>
      <c r="C42" s="392"/>
      <c r="D42" s="392"/>
      <c r="E42" s="393"/>
      <c r="F42" s="394"/>
      <c r="G42" s="394"/>
      <c r="H42" s="391"/>
      <c r="I42" s="395"/>
      <c r="J42" s="395"/>
      <c r="K42" s="395"/>
      <c r="L42" s="396"/>
    </row>
    <row r="43" spans="1:12" s="316" customFormat="1" ht="20.25" x14ac:dyDescent="0.35">
      <c r="A43" s="397" t="s">
        <v>177</v>
      </c>
      <c r="B43" s="398" t="s">
        <v>178</v>
      </c>
      <c r="C43" s="399">
        <v>95.376199999999997</v>
      </c>
      <c r="D43" s="399"/>
      <c r="E43" s="399" t="s">
        <v>179</v>
      </c>
      <c r="F43" s="399">
        <v>9.75</v>
      </c>
      <c r="G43" s="399">
        <v>9.9890000000000008</v>
      </c>
      <c r="H43" s="400" t="s">
        <v>180</v>
      </c>
      <c r="I43" s="401">
        <v>1400000</v>
      </c>
      <c r="J43" s="401">
        <v>1400000</v>
      </c>
      <c r="K43" s="401">
        <v>1335267.3600000001</v>
      </c>
      <c r="L43" s="402">
        <v>1</v>
      </c>
    </row>
    <row r="44" spans="1:12" s="316" customFormat="1" ht="20.25" x14ac:dyDescent="0.35">
      <c r="A44" s="397" t="s">
        <v>177</v>
      </c>
      <c r="B44" s="398" t="s">
        <v>178</v>
      </c>
      <c r="C44" s="399">
        <v>93.847700000000003</v>
      </c>
      <c r="D44" s="399"/>
      <c r="E44" s="399" t="s">
        <v>181</v>
      </c>
      <c r="F44" s="399">
        <v>10</v>
      </c>
      <c r="G44" s="399">
        <v>10.17</v>
      </c>
      <c r="H44" s="400" t="s">
        <v>180</v>
      </c>
      <c r="I44" s="401">
        <v>1000000</v>
      </c>
      <c r="J44" s="401">
        <v>1000000</v>
      </c>
      <c r="K44" s="401">
        <v>938477.6</v>
      </c>
      <c r="L44" s="402">
        <v>1</v>
      </c>
    </row>
    <row r="45" spans="1:12" s="316" customFormat="1" ht="20.25" x14ac:dyDescent="0.35">
      <c r="A45" s="397" t="s">
        <v>177</v>
      </c>
      <c r="B45" s="398" t="s">
        <v>178</v>
      </c>
      <c r="C45" s="399">
        <v>91.533100000000005</v>
      </c>
      <c r="D45" s="399"/>
      <c r="E45" s="399" t="s">
        <v>182</v>
      </c>
      <c r="F45" s="399">
        <v>10</v>
      </c>
      <c r="G45" s="399">
        <v>10.036000000000001</v>
      </c>
      <c r="H45" s="400" t="s">
        <v>180</v>
      </c>
      <c r="I45" s="401">
        <v>600000</v>
      </c>
      <c r="J45" s="401">
        <v>600000</v>
      </c>
      <c r="K45" s="401">
        <v>549199.07999999996</v>
      </c>
      <c r="L45" s="402">
        <v>1</v>
      </c>
    </row>
    <row r="46" spans="1:12" s="316" customFormat="1" ht="20.25" x14ac:dyDescent="0.35">
      <c r="A46" s="397" t="s">
        <v>177</v>
      </c>
      <c r="B46" s="398" t="s">
        <v>178</v>
      </c>
      <c r="C46" s="399">
        <v>91.486599999999996</v>
      </c>
      <c r="D46" s="399"/>
      <c r="E46" s="399" t="s">
        <v>183</v>
      </c>
      <c r="F46" s="399">
        <v>10</v>
      </c>
      <c r="G46" s="399">
        <v>10.032999999999999</v>
      </c>
      <c r="H46" s="400" t="s">
        <v>180</v>
      </c>
      <c r="I46" s="401">
        <v>400000</v>
      </c>
      <c r="J46" s="401">
        <v>400000</v>
      </c>
      <c r="K46" s="401">
        <v>365946.64</v>
      </c>
      <c r="L46" s="402">
        <v>1</v>
      </c>
    </row>
    <row r="47" spans="1:12" s="316" customFormat="1" ht="20.25" x14ac:dyDescent="0.35">
      <c r="A47" s="397" t="s">
        <v>177</v>
      </c>
      <c r="B47" s="398" t="s">
        <v>178</v>
      </c>
      <c r="C47" s="399">
        <v>91.979799999999997</v>
      </c>
      <c r="D47" s="399"/>
      <c r="E47" s="399" t="s">
        <v>184</v>
      </c>
      <c r="F47" s="399">
        <v>10.75</v>
      </c>
      <c r="G47" s="399">
        <v>10.856</v>
      </c>
      <c r="H47" s="400" t="s">
        <v>180</v>
      </c>
      <c r="I47" s="401">
        <v>1500000</v>
      </c>
      <c r="J47" s="401">
        <v>1500000</v>
      </c>
      <c r="K47" s="401">
        <v>1379698</v>
      </c>
      <c r="L47" s="402">
        <v>1</v>
      </c>
    </row>
    <row r="48" spans="1:12" s="316" customFormat="1" ht="20.25" x14ac:dyDescent="0.35">
      <c r="A48" s="397" t="s">
        <v>185</v>
      </c>
      <c r="B48" s="398" t="s">
        <v>178</v>
      </c>
      <c r="C48" s="399">
        <v>96.878299999999996</v>
      </c>
      <c r="D48" s="399"/>
      <c r="E48" s="399" t="s">
        <v>186</v>
      </c>
      <c r="F48" s="399">
        <v>10</v>
      </c>
      <c r="G48" s="399">
        <v>10.342000000000001</v>
      </c>
      <c r="H48" s="400" t="s">
        <v>180</v>
      </c>
      <c r="I48" s="401">
        <v>200000</v>
      </c>
      <c r="J48" s="401">
        <v>200000</v>
      </c>
      <c r="K48" s="401">
        <v>193756.73</v>
      </c>
      <c r="L48" s="402">
        <v>1</v>
      </c>
    </row>
    <row r="49" spans="1:12" s="316" customFormat="1" ht="20.25" x14ac:dyDescent="0.35">
      <c r="A49" s="397" t="s">
        <v>185</v>
      </c>
      <c r="B49" s="398" t="s">
        <v>178</v>
      </c>
      <c r="C49" s="399">
        <v>94.8416</v>
      </c>
      <c r="D49" s="399"/>
      <c r="E49" s="399" t="s">
        <v>187</v>
      </c>
      <c r="F49" s="399">
        <v>11</v>
      </c>
      <c r="G49" s="399">
        <v>11.305</v>
      </c>
      <c r="H49" s="400" t="s">
        <v>180</v>
      </c>
      <c r="I49" s="401">
        <v>200000</v>
      </c>
      <c r="J49" s="401">
        <v>200000</v>
      </c>
      <c r="K49" s="401">
        <v>189683.33</v>
      </c>
      <c r="L49" s="402">
        <v>1</v>
      </c>
    </row>
    <row r="50" spans="1:12" s="315" customFormat="1" ht="20.25" x14ac:dyDescent="0.35">
      <c r="A50" s="347" t="s">
        <v>188</v>
      </c>
      <c r="B50" s="403"/>
      <c r="C50" s="404"/>
      <c r="D50" s="404"/>
      <c r="E50" s="404"/>
      <c r="F50" s="404"/>
      <c r="G50" s="404"/>
      <c r="H50" s="405"/>
      <c r="I50" s="406">
        <f>SUM(I43:I49)</f>
        <v>5300000</v>
      </c>
      <c r="J50" s="406">
        <f>SUM(J43:J49)</f>
        <v>5300000</v>
      </c>
      <c r="K50" s="406">
        <f>SUM(K43:K49)</f>
        <v>4952028.74</v>
      </c>
      <c r="L50" s="349">
        <f>SUM(L43:L49)</f>
        <v>7</v>
      </c>
    </row>
    <row r="51" spans="1:12" s="315" customFormat="1" ht="20.25" x14ac:dyDescent="0.35">
      <c r="A51" s="347" t="s">
        <v>189</v>
      </c>
      <c r="B51" s="403"/>
      <c r="C51" s="404"/>
      <c r="D51" s="404"/>
      <c r="E51" s="404"/>
      <c r="F51" s="404"/>
      <c r="G51" s="404"/>
      <c r="H51" s="405"/>
      <c r="I51" s="406"/>
      <c r="J51" s="406"/>
      <c r="K51" s="406"/>
      <c r="L51" s="349"/>
    </row>
    <row r="52" spans="1:12" s="316" customFormat="1" ht="20.25" x14ac:dyDescent="0.35">
      <c r="A52" s="397" t="s">
        <v>190</v>
      </c>
      <c r="B52" s="398" t="s">
        <v>178</v>
      </c>
      <c r="C52" s="399">
        <v>100.5688</v>
      </c>
      <c r="D52" s="399">
        <v>7.85</v>
      </c>
      <c r="E52" s="399" t="s">
        <v>191</v>
      </c>
      <c r="F52" s="399">
        <v>7.25</v>
      </c>
      <c r="G52" s="399">
        <v>7.3814000000000002</v>
      </c>
      <c r="H52" s="400" t="s">
        <v>192</v>
      </c>
      <c r="I52" s="401">
        <v>1000000</v>
      </c>
      <c r="J52" s="401">
        <v>1000000</v>
      </c>
      <c r="K52" s="401">
        <v>1005688.83</v>
      </c>
      <c r="L52" s="402">
        <v>1</v>
      </c>
    </row>
    <row r="53" spans="1:12" s="316" customFormat="1" ht="20.25" x14ac:dyDescent="0.35">
      <c r="A53" s="397" t="s">
        <v>190</v>
      </c>
      <c r="B53" s="398" t="s">
        <v>178</v>
      </c>
      <c r="C53" s="399">
        <v>97.884900000000002</v>
      </c>
      <c r="D53" s="399">
        <v>7.1295000000000002</v>
      </c>
      <c r="E53" s="399" t="s">
        <v>193</v>
      </c>
      <c r="F53" s="399">
        <v>8.5898599999999998</v>
      </c>
      <c r="G53" s="399">
        <v>8.7743300000000009</v>
      </c>
      <c r="H53" s="400" t="s">
        <v>192</v>
      </c>
      <c r="I53" s="401">
        <v>300000</v>
      </c>
      <c r="J53" s="401">
        <v>300000</v>
      </c>
      <c r="K53" s="401">
        <v>293654.7</v>
      </c>
      <c r="L53" s="402">
        <v>1</v>
      </c>
    </row>
    <row r="54" spans="1:12" s="316" customFormat="1" ht="20.25" x14ac:dyDescent="0.35">
      <c r="A54" s="397" t="s">
        <v>190</v>
      </c>
      <c r="B54" s="398" t="s">
        <v>178</v>
      </c>
      <c r="C54" s="399">
        <v>94.323300000000003</v>
      </c>
      <c r="D54" s="399">
        <v>7.1295000000000002</v>
      </c>
      <c r="E54" s="399" t="s">
        <v>194</v>
      </c>
      <c r="F54" s="399">
        <v>11.19275</v>
      </c>
      <c r="G54" s="399">
        <v>11.50595</v>
      </c>
      <c r="H54" s="400" t="s">
        <v>192</v>
      </c>
      <c r="I54" s="401">
        <v>750000</v>
      </c>
      <c r="J54" s="401">
        <v>750000</v>
      </c>
      <c r="K54" s="401">
        <v>707424.75</v>
      </c>
      <c r="L54" s="402">
        <v>1</v>
      </c>
    </row>
    <row r="55" spans="1:12" s="315" customFormat="1" ht="20.25" x14ac:dyDescent="0.35">
      <c r="A55" s="347" t="s">
        <v>188</v>
      </c>
      <c r="B55" s="403"/>
      <c r="C55" s="404"/>
      <c r="D55" s="404"/>
      <c r="E55" s="404"/>
      <c r="F55" s="404"/>
      <c r="G55" s="404"/>
      <c r="H55" s="405"/>
      <c r="I55" s="406">
        <f>SUM(I52:I54)</f>
        <v>2050000</v>
      </c>
      <c r="J55" s="406">
        <f>SUM(J52:J54)</f>
        <v>2050000</v>
      </c>
      <c r="K55" s="406">
        <f>SUM(K52:K54)</f>
        <v>2006768.28</v>
      </c>
      <c r="L55" s="349">
        <f>SUM(L52:L54)</f>
        <v>3</v>
      </c>
    </row>
    <row r="56" spans="1:12" s="315" customFormat="1" ht="20.25" x14ac:dyDescent="0.35">
      <c r="A56" s="347" t="s">
        <v>195</v>
      </c>
      <c r="B56" s="403"/>
      <c r="C56" s="404"/>
      <c r="D56" s="404"/>
      <c r="E56" s="404"/>
      <c r="F56" s="404"/>
      <c r="G56" s="404"/>
      <c r="H56" s="405"/>
      <c r="I56" s="406"/>
      <c r="J56" s="406"/>
      <c r="K56" s="406"/>
      <c r="L56" s="349"/>
    </row>
    <row r="57" spans="1:12" s="316" customFormat="1" ht="20.25" x14ac:dyDescent="0.35">
      <c r="A57" s="397" t="s">
        <v>190</v>
      </c>
      <c r="B57" s="398" t="s">
        <v>178</v>
      </c>
      <c r="C57" s="399">
        <v>93.373099999999994</v>
      </c>
      <c r="D57" s="399">
        <v>4.71</v>
      </c>
      <c r="E57" s="399" t="s">
        <v>196</v>
      </c>
      <c r="F57" s="399">
        <v>9</v>
      </c>
      <c r="G57" s="399">
        <v>9.3806799999999999</v>
      </c>
      <c r="H57" s="400" t="s">
        <v>192</v>
      </c>
      <c r="I57" s="401">
        <v>50887.5</v>
      </c>
      <c r="J57" s="401">
        <v>50887.5</v>
      </c>
      <c r="K57" s="401">
        <v>47515.27</v>
      </c>
      <c r="L57" s="402">
        <v>1</v>
      </c>
    </row>
    <row r="58" spans="1:12" s="316" customFormat="1" ht="20.25" x14ac:dyDescent="0.35">
      <c r="A58" s="397" t="s">
        <v>190</v>
      </c>
      <c r="B58" s="398" t="s">
        <v>178</v>
      </c>
      <c r="C58" s="399">
        <v>72.225399999999993</v>
      </c>
      <c r="D58" s="399">
        <v>5.36</v>
      </c>
      <c r="E58" s="399" t="s">
        <v>197</v>
      </c>
      <c r="F58" s="399">
        <v>14</v>
      </c>
      <c r="G58" s="399">
        <v>14.934200000000001</v>
      </c>
      <c r="H58" s="400" t="s">
        <v>192</v>
      </c>
      <c r="I58" s="401">
        <v>22000</v>
      </c>
      <c r="J58" s="401">
        <v>22000</v>
      </c>
      <c r="K58" s="401">
        <v>15889.6</v>
      </c>
      <c r="L58" s="402">
        <v>1</v>
      </c>
    </row>
    <row r="59" spans="1:12" s="316" customFormat="1" ht="20.25" x14ac:dyDescent="0.35">
      <c r="A59" s="397" t="s">
        <v>190</v>
      </c>
      <c r="B59" s="398" t="s">
        <v>178</v>
      </c>
      <c r="C59" s="399">
        <v>69.038200000000003</v>
      </c>
      <c r="D59" s="399">
        <v>5.93</v>
      </c>
      <c r="E59" s="399" t="s">
        <v>198</v>
      </c>
      <c r="F59" s="399">
        <v>14</v>
      </c>
      <c r="G59" s="399">
        <v>14.934200000000001</v>
      </c>
      <c r="H59" s="400" t="s">
        <v>192</v>
      </c>
      <c r="I59" s="401">
        <v>21000</v>
      </c>
      <c r="J59" s="401">
        <v>21000</v>
      </c>
      <c r="K59" s="401">
        <v>14498.03</v>
      </c>
      <c r="L59" s="402">
        <v>1</v>
      </c>
    </row>
    <row r="60" spans="1:12" s="315" customFormat="1" ht="20.25" x14ac:dyDescent="0.35">
      <c r="A60" s="347" t="s">
        <v>188</v>
      </c>
      <c r="B60" s="403"/>
      <c r="C60" s="404"/>
      <c r="D60" s="404"/>
      <c r="E60" s="404"/>
      <c r="F60" s="404"/>
      <c r="G60" s="404"/>
      <c r="H60" s="405"/>
      <c r="I60" s="406">
        <f>SUM(I57:I59)</f>
        <v>93887.5</v>
      </c>
      <c r="J60" s="406">
        <f>SUM(J57:J59)</f>
        <v>93887.5</v>
      </c>
      <c r="K60" s="406">
        <f>SUM(K57:K59)</f>
        <v>77902.899999999994</v>
      </c>
      <c r="L60" s="349">
        <f>SUM(L57:L59)</f>
        <v>3</v>
      </c>
    </row>
    <row r="61" spans="1:12" s="315" customFormat="1" ht="20.25" x14ac:dyDescent="0.35">
      <c r="A61" s="347" t="s">
        <v>199</v>
      </c>
      <c r="B61" s="403"/>
      <c r="C61" s="404"/>
      <c r="D61" s="404"/>
      <c r="E61" s="404"/>
      <c r="F61" s="404"/>
      <c r="G61" s="404"/>
      <c r="H61" s="405"/>
      <c r="I61" s="406"/>
      <c r="J61" s="406"/>
      <c r="K61" s="406"/>
      <c r="L61" s="349"/>
    </row>
    <row r="62" spans="1:12" s="316" customFormat="1" ht="20.25" x14ac:dyDescent="0.35">
      <c r="A62" s="397" t="s">
        <v>190</v>
      </c>
      <c r="B62" s="398" t="s">
        <v>178</v>
      </c>
      <c r="C62" s="399">
        <v>89.219099999999997</v>
      </c>
      <c r="D62" s="399">
        <v>4.3</v>
      </c>
      <c r="E62" s="399" t="s">
        <v>200</v>
      </c>
      <c r="F62" s="399">
        <v>10</v>
      </c>
      <c r="G62" s="399">
        <v>10.471299999999999</v>
      </c>
      <c r="H62" s="400" t="s">
        <v>192</v>
      </c>
      <c r="I62" s="401">
        <v>10657</v>
      </c>
      <c r="J62" s="401">
        <v>10657</v>
      </c>
      <c r="K62" s="401">
        <v>9508.09</v>
      </c>
      <c r="L62" s="402">
        <v>1</v>
      </c>
    </row>
    <row r="63" spans="1:12" s="316" customFormat="1" ht="20.25" x14ac:dyDescent="0.35">
      <c r="A63" s="397" t="s">
        <v>190</v>
      </c>
      <c r="B63" s="398" t="s">
        <v>178</v>
      </c>
      <c r="C63" s="399">
        <v>89.780799999999999</v>
      </c>
      <c r="D63" s="399">
        <v>4.3</v>
      </c>
      <c r="E63" s="399" t="s">
        <v>201</v>
      </c>
      <c r="F63" s="399">
        <v>11.375</v>
      </c>
      <c r="G63" s="399">
        <v>11.98718</v>
      </c>
      <c r="H63" s="400" t="s">
        <v>192</v>
      </c>
      <c r="I63" s="401">
        <v>29812.5</v>
      </c>
      <c r="J63" s="401">
        <v>29812.5</v>
      </c>
      <c r="K63" s="401">
        <v>26765.919999999998</v>
      </c>
      <c r="L63" s="402">
        <v>1</v>
      </c>
    </row>
    <row r="64" spans="1:12" s="316" customFormat="1" ht="20.25" x14ac:dyDescent="0.35">
      <c r="A64" s="397" t="s">
        <v>190</v>
      </c>
      <c r="B64" s="398" t="s">
        <v>178</v>
      </c>
      <c r="C64" s="399">
        <v>92.105000000000004</v>
      </c>
      <c r="D64" s="399">
        <v>3.82</v>
      </c>
      <c r="E64" s="399" t="s">
        <v>202</v>
      </c>
      <c r="F64" s="399">
        <v>11.5</v>
      </c>
      <c r="G64" s="399">
        <v>12.12593</v>
      </c>
      <c r="H64" s="400" t="s">
        <v>192</v>
      </c>
      <c r="I64" s="401">
        <v>23747.5</v>
      </c>
      <c r="J64" s="401">
        <v>23747.5</v>
      </c>
      <c r="K64" s="401">
        <v>21872.65</v>
      </c>
      <c r="L64" s="402">
        <v>1</v>
      </c>
    </row>
    <row r="65" spans="1:12" s="316" customFormat="1" ht="20.25" x14ac:dyDescent="0.35">
      <c r="A65" s="397" t="s">
        <v>190</v>
      </c>
      <c r="B65" s="398" t="s">
        <v>178</v>
      </c>
      <c r="C65" s="399">
        <v>89.610900000000001</v>
      </c>
      <c r="D65" s="399">
        <v>4.3</v>
      </c>
      <c r="E65" s="399" t="s">
        <v>201</v>
      </c>
      <c r="F65" s="399">
        <v>11.5</v>
      </c>
      <c r="G65" s="399">
        <v>12.12593</v>
      </c>
      <c r="H65" s="400" t="s">
        <v>192</v>
      </c>
      <c r="I65" s="401">
        <v>4130</v>
      </c>
      <c r="J65" s="401">
        <v>4130</v>
      </c>
      <c r="K65" s="401">
        <v>3700.93</v>
      </c>
      <c r="L65" s="402">
        <v>1</v>
      </c>
    </row>
    <row r="66" spans="1:12" s="316" customFormat="1" ht="20.25" x14ac:dyDescent="0.35">
      <c r="A66" s="397" t="s">
        <v>190</v>
      </c>
      <c r="B66" s="398" t="s">
        <v>178</v>
      </c>
      <c r="C66" s="399">
        <v>89.527799999999999</v>
      </c>
      <c r="D66" s="399">
        <v>4.3</v>
      </c>
      <c r="E66" s="399" t="s">
        <v>203</v>
      </c>
      <c r="F66" s="399">
        <v>11.5</v>
      </c>
      <c r="G66" s="399">
        <v>12.12593</v>
      </c>
      <c r="H66" s="400" t="s">
        <v>192</v>
      </c>
      <c r="I66" s="401">
        <v>13552.5</v>
      </c>
      <c r="J66" s="401">
        <v>13552.5</v>
      </c>
      <c r="K66" s="401">
        <v>12133.26</v>
      </c>
      <c r="L66" s="402">
        <v>1</v>
      </c>
    </row>
    <row r="67" spans="1:12" s="316" customFormat="1" ht="20.25" x14ac:dyDescent="0.35">
      <c r="A67" s="397" t="s">
        <v>190</v>
      </c>
      <c r="B67" s="398" t="s">
        <v>178</v>
      </c>
      <c r="C67" s="399">
        <v>83.740799999999993</v>
      </c>
      <c r="D67" s="399">
        <v>4.71</v>
      </c>
      <c r="E67" s="399" t="s">
        <v>204</v>
      </c>
      <c r="F67" s="399">
        <v>11.75</v>
      </c>
      <c r="G67" s="399">
        <v>12.4039</v>
      </c>
      <c r="H67" s="400" t="s">
        <v>192</v>
      </c>
      <c r="I67" s="401">
        <v>6150</v>
      </c>
      <c r="J67" s="401">
        <v>6150</v>
      </c>
      <c r="K67" s="401">
        <v>5150.0600000000004</v>
      </c>
      <c r="L67" s="402">
        <v>1</v>
      </c>
    </row>
    <row r="68" spans="1:12" s="316" customFormat="1" ht="20.25" x14ac:dyDescent="0.35">
      <c r="A68" s="397" t="s">
        <v>190</v>
      </c>
      <c r="B68" s="398" t="s">
        <v>178</v>
      </c>
      <c r="C68" s="399">
        <v>86.240200000000002</v>
      </c>
      <c r="D68" s="399">
        <v>4.3</v>
      </c>
      <c r="E68" s="399" t="s">
        <v>205</v>
      </c>
      <c r="F68" s="399">
        <v>12</v>
      </c>
      <c r="G68" s="399">
        <v>12.682499999999999</v>
      </c>
      <c r="H68" s="400" t="s">
        <v>192</v>
      </c>
      <c r="I68" s="401">
        <v>49855</v>
      </c>
      <c r="J68" s="401">
        <v>49855</v>
      </c>
      <c r="K68" s="401">
        <v>42995.09</v>
      </c>
      <c r="L68" s="402">
        <v>1</v>
      </c>
    </row>
    <row r="69" spans="1:12" s="316" customFormat="1" ht="20.25" x14ac:dyDescent="0.35">
      <c r="A69" s="397" t="s">
        <v>190</v>
      </c>
      <c r="B69" s="398" t="s">
        <v>178</v>
      </c>
      <c r="C69" s="399">
        <v>81.419300000000007</v>
      </c>
      <c r="D69" s="399">
        <v>4.71</v>
      </c>
      <c r="E69" s="399" t="s">
        <v>206</v>
      </c>
      <c r="F69" s="399">
        <v>12</v>
      </c>
      <c r="G69" s="399">
        <v>12.682499999999999</v>
      </c>
      <c r="H69" s="400" t="s">
        <v>192</v>
      </c>
      <c r="I69" s="401">
        <v>51772.5</v>
      </c>
      <c r="J69" s="401">
        <v>51772.5</v>
      </c>
      <c r="K69" s="401">
        <v>42152.86</v>
      </c>
      <c r="L69" s="402">
        <v>1</v>
      </c>
    </row>
    <row r="70" spans="1:12" s="316" customFormat="1" ht="20.25" x14ac:dyDescent="0.35">
      <c r="A70" s="397" t="s">
        <v>190</v>
      </c>
      <c r="B70" s="398" t="s">
        <v>178</v>
      </c>
      <c r="C70" s="399">
        <v>81.068600000000004</v>
      </c>
      <c r="D70" s="399">
        <v>4.71</v>
      </c>
      <c r="E70" s="399" t="s">
        <v>207</v>
      </c>
      <c r="F70" s="399">
        <v>12.25</v>
      </c>
      <c r="G70" s="399">
        <v>12.961729999999999</v>
      </c>
      <c r="H70" s="400" t="s">
        <v>192</v>
      </c>
      <c r="I70" s="401">
        <v>50887.5</v>
      </c>
      <c r="J70" s="401">
        <v>50887.5</v>
      </c>
      <c r="K70" s="401">
        <v>41253.800000000003</v>
      </c>
      <c r="L70" s="402">
        <v>1</v>
      </c>
    </row>
    <row r="71" spans="1:12" s="316" customFormat="1" ht="20.25" x14ac:dyDescent="0.35">
      <c r="A71" s="397" t="s">
        <v>190</v>
      </c>
      <c r="B71" s="398" t="s">
        <v>178</v>
      </c>
      <c r="C71" s="399">
        <v>81.025199999999998</v>
      </c>
      <c r="D71" s="399">
        <v>4.71</v>
      </c>
      <c r="E71" s="399" t="s">
        <v>208</v>
      </c>
      <c r="F71" s="399">
        <v>12.25</v>
      </c>
      <c r="G71" s="399">
        <v>12.961729999999999</v>
      </c>
      <c r="H71" s="400" t="s">
        <v>192</v>
      </c>
      <c r="I71" s="401">
        <v>46610</v>
      </c>
      <c r="J71" s="401">
        <v>46610</v>
      </c>
      <c r="K71" s="401">
        <v>37765.879999999997</v>
      </c>
      <c r="L71" s="402">
        <v>1</v>
      </c>
    </row>
    <row r="72" spans="1:12" s="316" customFormat="1" ht="20.25" x14ac:dyDescent="0.35">
      <c r="A72" s="397" t="s">
        <v>190</v>
      </c>
      <c r="B72" s="398" t="s">
        <v>178</v>
      </c>
      <c r="C72" s="399">
        <v>72.413499999999999</v>
      </c>
      <c r="D72" s="399">
        <v>5.64</v>
      </c>
      <c r="E72" s="399" t="s">
        <v>209</v>
      </c>
      <c r="F72" s="399">
        <v>12.25</v>
      </c>
      <c r="G72" s="399">
        <v>12.961729999999999</v>
      </c>
      <c r="H72" s="400" t="s">
        <v>192</v>
      </c>
      <c r="I72" s="401">
        <v>15000</v>
      </c>
      <c r="J72" s="401">
        <v>15000</v>
      </c>
      <c r="K72" s="401">
        <v>10862.04</v>
      </c>
      <c r="L72" s="402">
        <v>1</v>
      </c>
    </row>
    <row r="73" spans="1:12" s="316" customFormat="1" ht="20.25" x14ac:dyDescent="0.35">
      <c r="A73" s="397" t="s">
        <v>190</v>
      </c>
      <c r="B73" s="398" t="s">
        <v>178</v>
      </c>
      <c r="C73" s="399">
        <v>70.842799999999997</v>
      </c>
      <c r="D73" s="399">
        <v>5.64</v>
      </c>
      <c r="E73" s="399" t="s">
        <v>210</v>
      </c>
      <c r="F73" s="399">
        <v>12.75</v>
      </c>
      <c r="G73" s="399">
        <v>13.5221</v>
      </c>
      <c r="H73" s="400" t="s">
        <v>192</v>
      </c>
      <c r="I73" s="401">
        <v>3050</v>
      </c>
      <c r="J73" s="401">
        <v>3050</v>
      </c>
      <c r="K73" s="401">
        <v>2160.6999999999998</v>
      </c>
      <c r="L73" s="402">
        <v>2</v>
      </c>
    </row>
    <row r="74" spans="1:12" s="316" customFormat="1" ht="20.25" x14ac:dyDescent="0.35">
      <c r="A74" s="397" t="s">
        <v>190</v>
      </c>
      <c r="B74" s="398" t="s">
        <v>178</v>
      </c>
      <c r="C74" s="399">
        <v>67.869299999999996</v>
      </c>
      <c r="D74" s="399">
        <v>6.21</v>
      </c>
      <c r="E74" s="399" t="s">
        <v>211</v>
      </c>
      <c r="F74" s="399">
        <v>13.5</v>
      </c>
      <c r="G74" s="399">
        <v>14.36744</v>
      </c>
      <c r="H74" s="400" t="s">
        <v>192</v>
      </c>
      <c r="I74" s="401">
        <v>10950</v>
      </c>
      <c r="J74" s="401">
        <v>10950</v>
      </c>
      <c r="K74" s="401">
        <v>7431.69</v>
      </c>
      <c r="L74" s="402">
        <v>1</v>
      </c>
    </row>
    <row r="75" spans="1:12" s="315" customFormat="1" ht="20.25" x14ac:dyDescent="0.35">
      <c r="A75" s="347" t="s">
        <v>188</v>
      </c>
      <c r="B75" s="403"/>
      <c r="C75" s="404"/>
      <c r="D75" s="404"/>
      <c r="E75" s="404"/>
      <c r="F75" s="404"/>
      <c r="G75" s="404"/>
      <c r="H75" s="405"/>
      <c r="I75" s="406">
        <f>SUM(I62:I74)</f>
        <v>316174.5</v>
      </c>
      <c r="J75" s="406">
        <f>SUM(J62:J74)</f>
        <v>316174.5</v>
      </c>
      <c r="K75" s="406">
        <f>SUM(K62:K74)</f>
        <v>263752.96999999997</v>
      </c>
      <c r="L75" s="349">
        <f>SUM(L62:L74)</f>
        <v>14</v>
      </c>
    </row>
    <row r="76" spans="1:12" s="315" customFormat="1" ht="20.25" x14ac:dyDescent="0.35">
      <c r="A76" s="347" t="s">
        <v>212</v>
      </c>
      <c r="B76" s="403"/>
      <c r="C76" s="404"/>
      <c r="D76" s="404"/>
      <c r="E76" s="404"/>
      <c r="F76" s="404"/>
      <c r="G76" s="404"/>
      <c r="H76" s="405"/>
      <c r="I76" s="406"/>
      <c r="J76" s="406"/>
      <c r="K76" s="406"/>
      <c r="L76" s="349"/>
    </row>
    <row r="77" spans="1:12" s="316" customFormat="1" ht="20.25" x14ac:dyDescent="0.35">
      <c r="A77" s="397" t="s">
        <v>190</v>
      </c>
      <c r="B77" s="398" t="s">
        <v>178</v>
      </c>
      <c r="C77" s="399">
        <v>99.661000000000001</v>
      </c>
      <c r="D77" s="399">
        <v>3</v>
      </c>
      <c r="E77" s="399" t="s">
        <v>213</v>
      </c>
      <c r="F77" s="399">
        <v>4.75</v>
      </c>
      <c r="G77" s="399">
        <v>4.8064</v>
      </c>
      <c r="H77" s="400" t="s">
        <v>192</v>
      </c>
      <c r="I77" s="401">
        <v>2613214.65</v>
      </c>
      <c r="J77" s="401">
        <v>2613214.65</v>
      </c>
      <c r="K77" s="401">
        <v>2604356.98</v>
      </c>
      <c r="L77" s="402">
        <v>1</v>
      </c>
    </row>
    <row r="78" spans="1:12" s="316" customFormat="1" ht="20.25" x14ac:dyDescent="0.35">
      <c r="A78" s="397" t="s">
        <v>190</v>
      </c>
      <c r="B78" s="398" t="s">
        <v>178</v>
      </c>
      <c r="C78" s="399">
        <v>99.990899999999996</v>
      </c>
      <c r="D78" s="399">
        <v>6.1653000000000002</v>
      </c>
      <c r="E78" s="399" t="s">
        <v>214</v>
      </c>
      <c r="F78" s="399">
        <v>6.1653000000000002</v>
      </c>
      <c r="G78" s="399">
        <v>6.2603200000000001</v>
      </c>
      <c r="H78" s="400" t="s">
        <v>192</v>
      </c>
      <c r="I78" s="401">
        <v>21797743.100000001</v>
      </c>
      <c r="J78" s="401">
        <v>21797743.100000001</v>
      </c>
      <c r="K78" s="401">
        <v>21795770.370000001</v>
      </c>
      <c r="L78" s="402">
        <v>1</v>
      </c>
    </row>
    <row r="79" spans="1:12" s="316" customFormat="1" ht="20.25" x14ac:dyDescent="0.35">
      <c r="A79" s="397" t="s">
        <v>190</v>
      </c>
      <c r="B79" s="398" t="s">
        <v>178</v>
      </c>
      <c r="C79" s="399">
        <v>90.912400000000005</v>
      </c>
      <c r="D79" s="399">
        <v>6.1653000000000002</v>
      </c>
      <c r="E79" s="399" t="s">
        <v>215</v>
      </c>
      <c r="F79" s="399">
        <v>11</v>
      </c>
      <c r="G79" s="399">
        <v>11.3025</v>
      </c>
      <c r="H79" s="400" t="s">
        <v>192</v>
      </c>
      <c r="I79" s="401">
        <v>100000</v>
      </c>
      <c r="J79" s="401">
        <v>100000</v>
      </c>
      <c r="K79" s="401">
        <v>90912.46</v>
      </c>
      <c r="L79" s="402">
        <v>1</v>
      </c>
    </row>
    <row r="80" spans="1:12" s="316" customFormat="1" ht="20.25" x14ac:dyDescent="0.35">
      <c r="A80" s="397" t="s">
        <v>190</v>
      </c>
      <c r="B80" s="398" t="s">
        <v>178</v>
      </c>
      <c r="C80" s="399">
        <v>89.329700000000003</v>
      </c>
      <c r="D80" s="399">
        <v>6.1653000000000002</v>
      </c>
      <c r="E80" s="399" t="s">
        <v>216</v>
      </c>
      <c r="F80" s="399">
        <v>12</v>
      </c>
      <c r="G80" s="399">
        <v>12.36</v>
      </c>
      <c r="H80" s="400" t="s">
        <v>192</v>
      </c>
      <c r="I80" s="401">
        <v>3000000</v>
      </c>
      <c r="J80" s="401">
        <v>3000000</v>
      </c>
      <c r="K80" s="401">
        <v>2679891.75</v>
      </c>
      <c r="L80" s="402">
        <v>1</v>
      </c>
    </row>
    <row r="81" spans="1:12" s="316" customFormat="1" ht="20.25" x14ac:dyDescent="0.35">
      <c r="A81" s="397" t="s">
        <v>190</v>
      </c>
      <c r="B81" s="398" t="s">
        <v>178</v>
      </c>
      <c r="C81" s="399">
        <v>84.913899999999998</v>
      </c>
      <c r="D81" s="399">
        <v>6.7556000000000003</v>
      </c>
      <c r="E81" s="399" t="s">
        <v>208</v>
      </c>
      <c r="F81" s="399">
        <v>12.5</v>
      </c>
      <c r="G81" s="399">
        <v>12.89062</v>
      </c>
      <c r="H81" s="400" t="s">
        <v>192</v>
      </c>
      <c r="I81" s="401">
        <v>600000</v>
      </c>
      <c r="J81" s="401">
        <v>600000</v>
      </c>
      <c r="K81" s="401">
        <v>509483.47</v>
      </c>
      <c r="L81" s="402">
        <v>1</v>
      </c>
    </row>
    <row r="82" spans="1:12" s="316" customFormat="1" ht="20.25" x14ac:dyDescent="0.35">
      <c r="A82" s="397" t="s">
        <v>190</v>
      </c>
      <c r="B82" s="398" t="s">
        <v>178</v>
      </c>
      <c r="C82" s="399">
        <v>84.862300000000005</v>
      </c>
      <c r="D82" s="399">
        <v>6.7556000000000003</v>
      </c>
      <c r="E82" s="399" t="s">
        <v>217</v>
      </c>
      <c r="F82" s="399">
        <v>12.5</v>
      </c>
      <c r="G82" s="399">
        <v>12.89062</v>
      </c>
      <c r="H82" s="400" t="s">
        <v>192</v>
      </c>
      <c r="I82" s="401">
        <v>300000</v>
      </c>
      <c r="J82" s="401">
        <v>300000</v>
      </c>
      <c r="K82" s="401">
        <v>254586.91</v>
      </c>
      <c r="L82" s="402">
        <v>1</v>
      </c>
    </row>
    <row r="83" spans="1:12" s="316" customFormat="1" ht="20.25" x14ac:dyDescent="0.35">
      <c r="A83" s="397" t="s">
        <v>190</v>
      </c>
      <c r="B83" s="398" t="s">
        <v>178</v>
      </c>
      <c r="C83" s="399">
        <v>81.661199999999994</v>
      </c>
      <c r="D83" s="399">
        <v>7.1295000000000002</v>
      </c>
      <c r="E83" s="399" t="s">
        <v>218</v>
      </c>
      <c r="F83" s="399">
        <v>13</v>
      </c>
      <c r="G83" s="399">
        <v>13.422499999999999</v>
      </c>
      <c r="H83" s="400" t="s">
        <v>192</v>
      </c>
      <c r="I83" s="401">
        <v>160000</v>
      </c>
      <c r="J83" s="401">
        <v>160000</v>
      </c>
      <c r="K83" s="401">
        <v>130657.97</v>
      </c>
      <c r="L83" s="402">
        <v>1</v>
      </c>
    </row>
    <row r="84" spans="1:12" s="316" customFormat="1" ht="20.25" x14ac:dyDescent="0.35">
      <c r="A84" s="397" t="s">
        <v>190</v>
      </c>
      <c r="B84" s="398" t="s">
        <v>178</v>
      </c>
      <c r="C84" s="399">
        <v>81.622500000000002</v>
      </c>
      <c r="D84" s="399">
        <v>7.1295000000000002</v>
      </c>
      <c r="E84" s="399" t="s">
        <v>219</v>
      </c>
      <c r="F84" s="399">
        <v>13</v>
      </c>
      <c r="G84" s="399">
        <v>13.422499999999999</v>
      </c>
      <c r="H84" s="400" t="s">
        <v>192</v>
      </c>
      <c r="I84" s="401">
        <v>50000</v>
      </c>
      <c r="J84" s="401">
        <v>50000</v>
      </c>
      <c r="K84" s="401">
        <v>40811.279999999999</v>
      </c>
      <c r="L84" s="402">
        <v>1</v>
      </c>
    </row>
    <row r="85" spans="1:12" s="316" customFormat="1" ht="20.25" x14ac:dyDescent="0.35">
      <c r="A85" s="397" t="s">
        <v>190</v>
      </c>
      <c r="B85" s="398" t="s">
        <v>178</v>
      </c>
      <c r="C85" s="399">
        <v>83.528099999999995</v>
      </c>
      <c r="D85" s="399">
        <v>6.7556000000000003</v>
      </c>
      <c r="E85" s="399" t="s">
        <v>220</v>
      </c>
      <c r="F85" s="399">
        <v>13.1</v>
      </c>
      <c r="G85" s="399">
        <v>13.529019999999999</v>
      </c>
      <c r="H85" s="400" t="s">
        <v>192</v>
      </c>
      <c r="I85" s="401">
        <v>600000</v>
      </c>
      <c r="J85" s="401">
        <v>600000</v>
      </c>
      <c r="K85" s="401">
        <v>501168.92</v>
      </c>
      <c r="L85" s="402">
        <v>1</v>
      </c>
    </row>
    <row r="86" spans="1:12" s="316" customFormat="1" ht="20.25" x14ac:dyDescent="0.35">
      <c r="A86" s="397" t="s">
        <v>190</v>
      </c>
      <c r="B86" s="398" t="s">
        <v>178</v>
      </c>
      <c r="C86" s="399">
        <v>78.885499999999993</v>
      </c>
      <c r="D86" s="399">
        <v>7.3772000000000002</v>
      </c>
      <c r="E86" s="399" t="s">
        <v>221</v>
      </c>
      <c r="F86" s="399">
        <v>13.1</v>
      </c>
      <c r="G86" s="399">
        <v>13.529019999999999</v>
      </c>
      <c r="H86" s="400" t="s">
        <v>192</v>
      </c>
      <c r="I86" s="401">
        <v>74000</v>
      </c>
      <c r="J86" s="401">
        <v>74000</v>
      </c>
      <c r="K86" s="401">
        <v>58375.3</v>
      </c>
      <c r="L86" s="402">
        <v>1</v>
      </c>
    </row>
    <row r="87" spans="1:12" s="316" customFormat="1" ht="20.25" x14ac:dyDescent="0.35">
      <c r="A87" s="397" t="s">
        <v>190</v>
      </c>
      <c r="B87" s="398" t="s">
        <v>178</v>
      </c>
      <c r="C87" s="399">
        <v>81.046499999999995</v>
      </c>
      <c r="D87" s="399">
        <v>7.1295000000000002</v>
      </c>
      <c r="E87" s="399" t="s">
        <v>222</v>
      </c>
      <c r="F87" s="399">
        <v>13.25</v>
      </c>
      <c r="G87" s="399">
        <v>13.6889</v>
      </c>
      <c r="H87" s="400" t="s">
        <v>192</v>
      </c>
      <c r="I87" s="401">
        <v>107000</v>
      </c>
      <c r="J87" s="401">
        <v>107000</v>
      </c>
      <c r="K87" s="401">
        <v>86719.79</v>
      </c>
      <c r="L87" s="402">
        <v>1</v>
      </c>
    </row>
    <row r="88" spans="1:12" s="316" customFormat="1" ht="20.25" x14ac:dyDescent="0.35">
      <c r="A88" s="397" t="s">
        <v>190</v>
      </c>
      <c r="B88" s="398" t="s">
        <v>178</v>
      </c>
      <c r="C88" s="399">
        <v>82.582800000000006</v>
      </c>
      <c r="D88" s="399">
        <v>6.7556000000000003</v>
      </c>
      <c r="E88" s="399" t="s">
        <v>208</v>
      </c>
      <c r="F88" s="399">
        <v>13.5</v>
      </c>
      <c r="G88" s="399">
        <v>13.95562</v>
      </c>
      <c r="H88" s="400" t="s">
        <v>192</v>
      </c>
      <c r="I88" s="401">
        <v>300000</v>
      </c>
      <c r="J88" s="401">
        <v>300000</v>
      </c>
      <c r="K88" s="401">
        <v>247748.61</v>
      </c>
      <c r="L88" s="402">
        <v>1</v>
      </c>
    </row>
    <row r="89" spans="1:12" s="315" customFormat="1" ht="20.25" x14ac:dyDescent="0.35">
      <c r="A89" s="347" t="s">
        <v>188</v>
      </c>
      <c r="B89" s="403"/>
      <c r="C89" s="404"/>
      <c r="D89" s="404"/>
      <c r="E89" s="404"/>
      <c r="F89" s="404"/>
      <c r="G89" s="404"/>
      <c r="H89" s="405"/>
      <c r="I89" s="406">
        <f>SUM(I77:I88)</f>
        <v>29701957.75</v>
      </c>
      <c r="J89" s="406">
        <f>SUM(J77:J88)</f>
        <v>29701957.75</v>
      </c>
      <c r="K89" s="406">
        <f>SUM(K77:K88)</f>
        <v>29000483.810000002</v>
      </c>
      <c r="L89" s="349">
        <f>SUM(L77:L88)</f>
        <v>12</v>
      </c>
    </row>
    <row r="90" spans="1:12" s="315" customFormat="1" ht="20.25" x14ac:dyDescent="0.35">
      <c r="A90" s="347" t="s">
        <v>223</v>
      </c>
      <c r="B90" s="403"/>
      <c r="C90" s="404"/>
      <c r="D90" s="404"/>
      <c r="E90" s="404"/>
      <c r="F90" s="404"/>
      <c r="G90" s="404"/>
      <c r="H90" s="405"/>
      <c r="I90" s="406"/>
      <c r="J90" s="406"/>
      <c r="K90" s="406"/>
      <c r="L90" s="349"/>
    </row>
    <row r="91" spans="1:12" s="316" customFormat="1" ht="20.25" x14ac:dyDescent="0.35">
      <c r="A91" s="397" t="s">
        <v>190</v>
      </c>
      <c r="B91" s="398" t="s">
        <v>178</v>
      </c>
      <c r="C91" s="399">
        <v>84.0411</v>
      </c>
      <c r="D91" s="399">
        <v>4.3</v>
      </c>
      <c r="E91" s="399" t="s">
        <v>224</v>
      </c>
      <c r="F91" s="399">
        <v>11.75</v>
      </c>
      <c r="G91" s="399">
        <v>12.4039</v>
      </c>
      <c r="H91" s="400" t="s">
        <v>192</v>
      </c>
      <c r="I91" s="401">
        <v>4495</v>
      </c>
      <c r="J91" s="401">
        <v>4495</v>
      </c>
      <c r="K91" s="401">
        <v>3777.65</v>
      </c>
      <c r="L91" s="402">
        <v>1</v>
      </c>
    </row>
    <row r="92" spans="1:12" s="316" customFormat="1" ht="20.25" x14ac:dyDescent="0.35">
      <c r="A92" s="397" t="s">
        <v>190</v>
      </c>
      <c r="B92" s="398" t="s">
        <v>178</v>
      </c>
      <c r="C92" s="399">
        <v>84.025700000000001</v>
      </c>
      <c r="D92" s="399">
        <v>4.3</v>
      </c>
      <c r="E92" s="399" t="s">
        <v>225</v>
      </c>
      <c r="F92" s="399">
        <v>11.75</v>
      </c>
      <c r="G92" s="399">
        <v>12.4039</v>
      </c>
      <c r="H92" s="400" t="s">
        <v>192</v>
      </c>
      <c r="I92" s="401">
        <v>11835</v>
      </c>
      <c r="J92" s="401">
        <v>11835</v>
      </c>
      <c r="K92" s="401">
        <v>9944.4500000000007</v>
      </c>
      <c r="L92" s="402">
        <v>1</v>
      </c>
    </row>
    <row r="93" spans="1:12" s="316" customFormat="1" ht="20.25" x14ac:dyDescent="0.35">
      <c r="A93" s="397" t="s">
        <v>190</v>
      </c>
      <c r="B93" s="398" t="s">
        <v>178</v>
      </c>
      <c r="C93" s="399">
        <v>84.010400000000004</v>
      </c>
      <c r="D93" s="399">
        <v>4.3</v>
      </c>
      <c r="E93" s="399" t="s">
        <v>226</v>
      </c>
      <c r="F93" s="399">
        <v>11.75</v>
      </c>
      <c r="G93" s="399">
        <v>12.4039</v>
      </c>
      <c r="H93" s="400" t="s">
        <v>192</v>
      </c>
      <c r="I93" s="401">
        <v>2350</v>
      </c>
      <c r="J93" s="401">
        <v>2350</v>
      </c>
      <c r="K93" s="401">
        <v>1974.25</v>
      </c>
      <c r="L93" s="402">
        <v>1</v>
      </c>
    </row>
    <row r="94" spans="1:12" s="316" customFormat="1" ht="20.25" x14ac:dyDescent="0.35">
      <c r="A94" s="397" t="s">
        <v>190</v>
      </c>
      <c r="B94" s="398" t="s">
        <v>178</v>
      </c>
      <c r="C94" s="399">
        <v>83.948999999999998</v>
      </c>
      <c r="D94" s="399">
        <v>4.3</v>
      </c>
      <c r="E94" s="399" t="s">
        <v>227</v>
      </c>
      <c r="F94" s="399">
        <v>11.75</v>
      </c>
      <c r="G94" s="399">
        <v>12.4039</v>
      </c>
      <c r="H94" s="400" t="s">
        <v>192</v>
      </c>
      <c r="I94" s="401">
        <v>29995</v>
      </c>
      <c r="J94" s="401">
        <v>29995</v>
      </c>
      <c r="K94" s="401">
        <v>25180.52</v>
      </c>
      <c r="L94" s="402">
        <v>2</v>
      </c>
    </row>
    <row r="95" spans="1:12" s="316" customFormat="1" ht="20.25" x14ac:dyDescent="0.35">
      <c r="A95" s="397" t="s">
        <v>190</v>
      </c>
      <c r="B95" s="398" t="s">
        <v>178</v>
      </c>
      <c r="C95" s="399">
        <v>83.841200000000001</v>
      </c>
      <c r="D95" s="399">
        <v>4.3</v>
      </c>
      <c r="E95" s="399" t="s">
        <v>228</v>
      </c>
      <c r="F95" s="399">
        <v>11.75</v>
      </c>
      <c r="G95" s="399">
        <v>12.4039</v>
      </c>
      <c r="H95" s="400" t="s">
        <v>192</v>
      </c>
      <c r="I95" s="401">
        <v>6130</v>
      </c>
      <c r="J95" s="401">
        <v>6130</v>
      </c>
      <c r="K95" s="401">
        <v>5139.47</v>
      </c>
      <c r="L95" s="402">
        <v>1</v>
      </c>
    </row>
    <row r="96" spans="1:12" s="316" customFormat="1" ht="20.25" x14ac:dyDescent="0.35">
      <c r="A96" s="397" t="s">
        <v>190</v>
      </c>
      <c r="B96" s="398" t="s">
        <v>178</v>
      </c>
      <c r="C96" s="399">
        <v>70.095600000000005</v>
      </c>
      <c r="D96" s="399">
        <v>5.36</v>
      </c>
      <c r="E96" s="399" t="s">
        <v>229</v>
      </c>
      <c r="F96" s="399">
        <v>13</v>
      </c>
      <c r="G96" s="399">
        <v>13.803240000000001</v>
      </c>
      <c r="H96" s="400" t="s">
        <v>192</v>
      </c>
      <c r="I96" s="401">
        <v>7400</v>
      </c>
      <c r="J96" s="401">
        <v>7400</v>
      </c>
      <c r="K96" s="401">
        <v>5187.07</v>
      </c>
      <c r="L96" s="402">
        <v>1</v>
      </c>
    </row>
    <row r="97" spans="1:12" s="316" customFormat="1" ht="20.25" x14ac:dyDescent="0.35">
      <c r="A97" s="397" t="s">
        <v>190</v>
      </c>
      <c r="B97" s="398" t="s">
        <v>178</v>
      </c>
      <c r="C97" s="399">
        <v>72.552300000000002</v>
      </c>
      <c r="D97" s="399">
        <v>5.07</v>
      </c>
      <c r="E97" s="399" t="s">
        <v>230</v>
      </c>
      <c r="F97" s="399">
        <v>13.25</v>
      </c>
      <c r="G97" s="399">
        <v>14.08502</v>
      </c>
      <c r="H97" s="400" t="s">
        <v>192</v>
      </c>
      <c r="I97" s="401">
        <v>43512.5</v>
      </c>
      <c r="J97" s="401">
        <v>43512.5</v>
      </c>
      <c r="K97" s="401">
        <v>31569.34</v>
      </c>
      <c r="L97" s="402">
        <v>1</v>
      </c>
    </row>
    <row r="98" spans="1:12" s="316" customFormat="1" ht="20.25" x14ac:dyDescent="0.35">
      <c r="A98" s="397" t="s">
        <v>190</v>
      </c>
      <c r="B98" s="398" t="s">
        <v>178</v>
      </c>
      <c r="C98" s="399">
        <v>69.4315</v>
      </c>
      <c r="D98" s="399">
        <v>5.36</v>
      </c>
      <c r="E98" s="399" t="s">
        <v>231</v>
      </c>
      <c r="F98" s="399">
        <v>13.25</v>
      </c>
      <c r="G98" s="399">
        <v>14.08502</v>
      </c>
      <c r="H98" s="400" t="s">
        <v>192</v>
      </c>
      <c r="I98" s="401">
        <v>3000</v>
      </c>
      <c r="J98" s="401">
        <v>3000</v>
      </c>
      <c r="K98" s="401">
        <v>2082.9499999999998</v>
      </c>
      <c r="L98" s="402">
        <v>1</v>
      </c>
    </row>
    <row r="99" spans="1:12" s="315" customFormat="1" ht="20.25" x14ac:dyDescent="0.35">
      <c r="A99" s="347" t="s">
        <v>188</v>
      </c>
      <c r="B99" s="403"/>
      <c r="C99" s="404"/>
      <c r="D99" s="404"/>
      <c r="E99" s="404"/>
      <c r="F99" s="404"/>
      <c r="G99" s="404"/>
      <c r="H99" s="405"/>
      <c r="I99" s="406">
        <f>SUM(I91:I98)</f>
        <v>108717.5</v>
      </c>
      <c r="J99" s="406">
        <f>SUM(J91:J98)</f>
        <v>108717.5</v>
      </c>
      <c r="K99" s="406">
        <f>SUM(K91:K98)</f>
        <v>84855.7</v>
      </c>
      <c r="L99" s="349">
        <f>SUM(L91:L98)</f>
        <v>9</v>
      </c>
    </row>
    <row r="100" spans="1:12" s="315" customFormat="1" ht="20.25" x14ac:dyDescent="0.35">
      <c r="A100" s="347" t="s">
        <v>232</v>
      </c>
      <c r="B100" s="403"/>
      <c r="C100" s="404"/>
      <c r="D100" s="404"/>
      <c r="E100" s="404"/>
      <c r="F100" s="404"/>
      <c r="G100" s="404"/>
      <c r="H100" s="405"/>
      <c r="I100" s="406"/>
      <c r="J100" s="406"/>
      <c r="K100" s="406"/>
      <c r="L100" s="349"/>
    </row>
    <row r="101" spans="1:12" s="316" customFormat="1" ht="20.25" x14ac:dyDescent="0.35">
      <c r="A101" s="397" t="s">
        <v>190</v>
      </c>
      <c r="B101" s="398" t="s">
        <v>178</v>
      </c>
      <c r="C101" s="399">
        <v>99.807400000000001</v>
      </c>
      <c r="D101" s="399"/>
      <c r="E101" s="399" t="s">
        <v>233</v>
      </c>
      <c r="F101" s="399">
        <v>2.2400000000000002</v>
      </c>
      <c r="G101" s="399">
        <v>2.2629999999999999</v>
      </c>
      <c r="H101" s="400" t="s">
        <v>180</v>
      </c>
      <c r="I101" s="401">
        <v>13300000</v>
      </c>
      <c r="J101" s="401">
        <v>13300000</v>
      </c>
      <c r="K101" s="401">
        <v>13274395.17</v>
      </c>
      <c r="L101" s="402">
        <v>1</v>
      </c>
    </row>
    <row r="102" spans="1:12" s="316" customFormat="1" ht="20.25" x14ac:dyDescent="0.35">
      <c r="A102" s="397" t="s">
        <v>190</v>
      </c>
      <c r="B102" s="398" t="s">
        <v>178</v>
      </c>
      <c r="C102" s="399">
        <v>99.812799999999996</v>
      </c>
      <c r="D102" s="399"/>
      <c r="E102" s="399" t="s">
        <v>234</v>
      </c>
      <c r="F102" s="399">
        <v>2.25</v>
      </c>
      <c r="G102" s="399">
        <v>2.2730000000000001</v>
      </c>
      <c r="H102" s="400" t="s">
        <v>180</v>
      </c>
      <c r="I102" s="401">
        <v>6000000</v>
      </c>
      <c r="J102" s="401">
        <v>6000000</v>
      </c>
      <c r="K102" s="401">
        <v>5988771.0599999996</v>
      </c>
      <c r="L102" s="402">
        <v>2</v>
      </c>
    </row>
    <row r="103" spans="1:12" s="316" customFormat="1" ht="20.25" x14ac:dyDescent="0.35">
      <c r="A103" s="397" t="s">
        <v>190</v>
      </c>
      <c r="B103" s="398" t="s">
        <v>178</v>
      </c>
      <c r="C103" s="399">
        <v>99.806600000000003</v>
      </c>
      <c r="D103" s="399"/>
      <c r="E103" s="399" t="s">
        <v>233</v>
      </c>
      <c r="F103" s="399">
        <v>2.25</v>
      </c>
      <c r="G103" s="399">
        <v>2.2730000000000001</v>
      </c>
      <c r="H103" s="400" t="s">
        <v>180</v>
      </c>
      <c r="I103" s="401">
        <v>45000000</v>
      </c>
      <c r="J103" s="401">
        <v>45000000</v>
      </c>
      <c r="K103" s="401">
        <v>44912981.11999999</v>
      </c>
      <c r="L103" s="402">
        <v>7</v>
      </c>
    </row>
    <row r="104" spans="1:12" s="316" customFormat="1" ht="20.25" x14ac:dyDescent="0.35">
      <c r="A104" s="397" t="s">
        <v>190</v>
      </c>
      <c r="B104" s="398" t="s">
        <v>178</v>
      </c>
      <c r="C104" s="399">
        <v>99.800299999999993</v>
      </c>
      <c r="D104" s="399"/>
      <c r="E104" s="399" t="s">
        <v>235</v>
      </c>
      <c r="F104" s="399">
        <v>2.25</v>
      </c>
      <c r="G104" s="399">
        <v>2.2730000000000001</v>
      </c>
      <c r="H104" s="400" t="s">
        <v>180</v>
      </c>
      <c r="I104" s="401">
        <v>15000000</v>
      </c>
      <c r="J104" s="401">
        <v>15000000</v>
      </c>
      <c r="K104" s="401">
        <v>14970059.880000001</v>
      </c>
      <c r="L104" s="402">
        <v>1</v>
      </c>
    </row>
    <row r="105" spans="1:12" s="316" customFormat="1" ht="20.25" x14ac:dyDescent="0.35">
      <c r="A105" s="397" t="s">
        <v>190</v>
      </c>
      <c r="B105" s="398" t="s">
        <v>178</v>
      </c>
      <c r="C105" s="399">
        <v>99.787899999999993</v>
      </c>
      <c r="D105" s="399"/>
      <c r="E105" s="399" t="s">
        <v>236</v>
      </c>
      <c r="F105" s="399">
        <v>2.25</v>
      </c>
      <c r="G105" s="399">
        <v>2.2730000000000001</v>
      </c>
      <c r="H105" s="400" t="s">
        <v>180</v>
      </c>
      <c r="I105" s="401">
        <v>9000000</v>
      </c>
      <c r="J105" s="401">
        <v>9000000</v>
      </c>
      <c r="K105" s="401">
        <v>8980915.5500000007</v>
      </c>
      <c r="L105" s="402">
        <v>1</v>
      </c>
    </row>
    <row r="106" spans="1:12" s="316" customFormat="1" ht="20.25" x14ac:dyDescent="0.35">
      <c r="A106" s="397" t="s">
        <v>190</v>
      </c>
      <c r="B106" s="398" t="s">
        <v>178</v>
      </c>
      <c r="C106" s="399">
        <v>99.802300000000002</v>
      </c>
      <c r="D106" s="399"/>
      <c r="E106" s="399" t="s">
        <v>233</v>
      </c>
      <c r="F106" s="399">
        <v>2.2999999999999998</v>
      </c>
      <c r="G106" s="399">
        <v>2.3239999999999998</v>
      </c>
      <c r="H106" s="400" t="s">
        <v>180</v>
      </c>
      <c r="I106" s="401">
        <v>60000000</v>
      </c>
      <c r="J106" s="401">
        <v>60000000</v>
      </c>
      <c r="K106" s="401">
        <v>59881401.560000002</v>
      </c>
      <c r="L106" s="402">
        <v>1</v>
      </c>
    </row>
    <row r="107" spans="1:12" s="316" customFormat="1" ht="20.25" x14ac:dyDescent="0.35">
      <c r="A107" s="397" t="s">
        <v>190</v>
      </c>
      <c r="B107" s="398" t="s">
        <v>178</v>
      </c>
      <c r="C107" s="399">
        <v>99.364000000000004</v>
      </c>
      <c r="D107" s="399"/>
      <c r="E107" s="399" t="s">
        <v>237</v>
      </c>
      <c r="F107" s="399">
        <v>2.56</v>
      </c>
      <c r="G107" s="399">
        <v>2.5839999999999996</v>
      </c>
      <c r="H107" s="400" t="s">
        <v>180</v>
      </c>
      <c r="I107" s="401">
        <v>100000</v>
      </c>
      <c r="J107" s="401">
        <v>100000</v>
      </c>
      <c r="K107" s="401">
        <v>99364.07</v>
      </c>
      <c r="L107" s="402">
        <v>1</v>
      </c>
    </row>
    <row r="108" spans="1:12" s="316" customFormat="1" ht="20.25" x14ac:dyDescent="0.35">
      <c r="A108" s="397" t="s">
        <v>190</v>
      </c>
      <c r="B108" s="398" t="s">
        <v>178</v>
      </c>
      <c r="C108" s="399">
        <v>99.356999999999999</v>
      </c>
      <c r="D108" s="399"/>
      <c r="E108" s="399" t="s">
        <v>238</v>
      </c>
      <c r="F108" s="399">
        <v>2.56</v>
      </c>
      <c r="G108" s="399">
        <v>2.5839999999999996</v>
      </c>
      <c r="H108" s="400" t="s">
        <v>180</v>
      </c>
      <c r="I108" s="401">
        <v>7890000</v>
      </c>
      <c r="J108" s="401">
        <v>7890000</v>
      </c>
      <c r="K108" s="401">
        <v>7839271.1799999997</v>
      </c>
      <c r="L108" s="402">
        <v>9</v>
      </c>
    </row>
    <row r="109" spans="1:12" s="316" customFormat="1" ht="20.25" x14ac:dyDescent="0.35">
      <c r="A109" s="397" t="s">
        <v>190</v>
      </c>
      <c r="B109" s="398" t="s">
        <v>178</v>
      </c>
      <c r="C109" s="399">
        <v>99.117800000000003</v>
      </c>
      <c r="D109" s="399"/>
      <c r="E109" s="399" t="s">
        <v>239</v>
      </c>
      <c r="F109" s="399">
        <v>2.67</v>
      </c>
      <c r="G109" s="399">
        <v>2.6930000000000001</v>
      </c>
      <c r="H109" s="400" t="s">
        <v>180</v>
      </c>
      <c r="I109" s="401">
        <v>100000</v>
      </c>
      <c r="J109" s="401">
        <v>100000</v>
      </c>
      <c r="K109" s="401">
        <v>99117.85</v>
      </c>
      <c r="L109" s="402">
        <v>1</v>
      </c>
    </row>
    <row r="110" spans="1:12" s="316" customFormat="1" ht="20.25" x14ac:dyDescent="0.35">
      <c r="A110" s="397" t="s">
        <v>190</v>
      </c>
      <c r="B110" s="398" t="s">
        <v>178</v>
      </c>
      <c r="C110" s="399">
        <v>98.345799999999997</v>
      </c>
      <c r="D110" s="399"/>
      <c r="E110" s="399" t="s">
        <v>240</v>
      </c>
      <c r="F110" s="399">
        <v>3.5</v>
      </c>
      <c r="G110" s="399">
        <v>3.5310000000000001</v>
      </c>
      <c r="H110" s="400" t="s">
        <v>180</v>
      </c>
      <c r="I110" s="401">
        <v>5745845.96</v>
      </c>
      <c r="J110" s="401">
        <v>5745845.96</v>
      </c>
      <c r="K110" s="401">
        <v>5650802.5999999996</v>
      </c>
      <c r="L110" s="402">
        <v>1</v>
      </c>
    </row>
    <row r="111" spans="1:12" s="316" customFormat="1" ht="20.25" x14ac:dyDescent="0.35">
      <c r="A111" s="397" t="s">
        <v>190</v>
      </c>
      <c r="B111" s="398" t="s">
        <v>178</v>
      </c>
      <c r="C111" s="399">
        <v>96.636099999999999</v>
      </c>
      <c r="D111" s="399"/>
      <c r="E111" s="399" t="s">
        <v>241</v>
      </c>
      <c r="F111" s="399">
        <v>3.55</v>
      </c>
      <c r="G111" s="399">
        <v>3.5510000000000002</v>
      </c>
      <c r="H111" s="400" t="s">
        <v>180</v>
      </c>
      <c r="I111" s="401">
        <v>4609526.72</v>
      </c>
      <c r="J111" s="401">
        <v>4609526.72</v>
      </c>
      <c r="K111" s="401">
        <v>4454467.93</v>
      </c>
      <c r="L111" s="402">
        <v>1</v>
      </c>
    </row>
    <row r="112" spans="1:12" s="316" customFormat="1" ht="20.25" x14ac:dyDescent="0.35">
      <c r="A112" s="397" t="s">
        <v>190</v>
      </c>
      <c r="B112" s="398" t="s">
        <v>178</v>
      </c>
      <c r="C112" s="399">
        <v>96.599299999999999</v>
      </c>
      <c r="D112" s="399"/>
      <c r="E112" s="399" t="s">
        <v>242</v>
      </c>
      <c r="F112" s="399">
        <v>3.55</v>
      </c>
      <c r="G112" s="399">
        <v>3.55</v>
      </c>
      <c r="H112" s="400" t="s">
        <v>180</v>
      </c>
      <c r="I112" s="401">
        <v>200000</v>
      </c>
      <c r="J112" s="401">
        <v>200000</v>
      </c>
      <c r="K112" s="401">
        <v>193198.6</v>
      </c>
      <c r="L112" s="402">
        <v>1</v>
      </c>
    </row>
    <row r="113" spans="1:12" s="315" customFormat="1" ht="20.25" x14ac:dyDescent="0.35">
      <c r="A113" s="347" t="s">
        <v>188</v>
      </c>
      <c r="B113" s="403"/>
      <c r="C113" s="404"/>
      <c r="D113" s="404"/>
      <c r="E113" s="404"/>
      <c r="F113" s="404"/>
      <c r="G113" s="404"/>
      <c r="H113" s="405"/>
      <c r="I113" s="406">
        <f>SUM(I101:I112)</f>
        <v>166945372.68000001</v>
      </c>
      <c r="J113" s="406">
        <f>SUM(J101:J112)</f>
        <v>166945372.68000001</v>
      </c>
      <c r="K113" s="406">
        <f>SUM(K101:K112)</f>
        <v>166344746.56999996</v>
      </c>
      <c r="L113" s="349">
        <f>SUM(L101:L112)</f>
        <v>27</v>
      </c>
    </row>
    <row r="114" spans="1:12" s="315" customFormat="1" ht="20.25" x14ac:dyDescent="0.35">
      <c r="A114" s="347" t="s">
        <v>243</v>
      </c>
      <c r="B114" s="403"/>
      <c r="C114" s="404"/>
      <c r="D114" s="404"/>
      <c r="E114" s="404"/>
      <c r="F114" s="404"/>
      <c r="G114" s="404"/>
      <c r="H114" s="405"/>
      <c r="I114" s="406"/>
      <c r="J114" s="406"/>
      <c r="K114" s="406"/>
      <c r="L114" s="349"/>
    </row>
    <row r="115" spans="1:12" s="316" customFormat="1" ht="20.25" x14ac:dyDescent="0.35">
      <c r="A115" s="397" t="s">
        <v>244</v>
      </c>
      <c r="B115" s="398" t="s">
        <v>178</v>
      </c>
      <c r="C115" s="399">
        <v>93.467600000000004</v>
      </c>
      <c r="D115" s="399"/>
      <c r="E115" s="399" t="s">
        <v>245</v>
      </c>
      <c r="F115" s="399">
        <v>9.25</v>
      </c>
      <c r="G115" s="399">
        <v>9.3520000000000003</v>
      </c>
      <c r="H115" s="400" t="s">
        <v>180</v>
      </c>
      <c r="I115" s="401">
        <v>1626388.4</v>
      </c>
      <c r="J115" s="401">
        <v>1626388.4</v>
      </c>
      <c r="K115" s="401">
        <v>1520147.01</v>
      </c>
      <c r="L115" s="402">
        <v>1</v>
      </c>
    </row>
    <row r="116" spans="1:12" s="316" customFormat="1" ht="20.25" x14ac:dyDescent="0.35">
      <c r="A116" s="397" t="s">
        <v>246</v>
      </c>
      <c r="B116" s="398" t="s">
        <v>178</v>
      </c>
      <c r="C116" s="399">
        <v>97.134500000000003</v>
      </c>
      <c r="D116" s="399"/>
      <c r="E116" s="399" t="s">
        <v>247</v>
      </c>
      <c r="F116" s="399">
        <v>9</v>
      </c>
      <c r="G116" s="399">
        <v>9.2750000000000004</v>
      </c>
      <c r="H116" s="400" t="s">
        <v>180</v>
      </c>
      <c r="I116" s="401">
        <v>15000</v>
      </c>
      <c r="J116" s="401">
        <v>15000</v>
      </c>
      <c r="K116" s="401">
        <v>14570.18</v>
      </c>
      <c r="L116" s="402">
        <v>1</v>
      </c>
    </row>
    <row r="117" spans="1:12" s="316" customFormat="1" ht="20.25" x14ac:dyDescent="0.35">
      <c r="A117" s="397" t="s">
        <v>246</v>
      </c>
      <c r="B117" s="398" t="s">
        <v>178</v>
      </c>
      <c r="C117" s="399">
        <v>90.863200000000006</v>
      </c>
      <c r="D117" s="399"/>
      <c r="E117" s="399" t="s">
        <v>248</v>
      </c>
      <c r="F117" s="399">
        <v>10</v>
      </c>
      <c r="G117" s="399">
        <v>9.9969999999999999</v>
      </c>
      <c r="H117" s="400" t="s">
        <v>180</v>
      </c>
      <c r="I117" s="401">
        <v>30000</v>
      </c>
      <c r="J117" s="401">
        <v>30000</v>
      </c>
      <c r="K117" s="401">
        <v>27258.959999999999</v>
      </c>
      <c r="L117" s="402">
        <v>1</v>
      </c>
    </row>
    <row r="118" spans="1:12" s="315" customFormat="1" ht="20.25" x14ac:dyDescent="0.35">
      <c r="A118" s="347" t="s">
        <v>188</v>
      </c>
      <c r="B118" s="403"/>
      <c r="C118" s="404"/>
      <c r="D118" s="404"/>
      <c r="E118" s="404"/>
      <c r="F118" s="404"/>
      <c r="G118" s="404"/>
      <c r="H118" s="405"/>
      <c r="I118" s="406">
        <f>SUM(I115:I117)</f>
        <v>1671388.4</v>
      </c>
      <c r="J118" s="406">
        <f>SUM(J115:J117)</f>
        <v>1671388.4</v>
      </c>
      <c r="K118" s="406">
        <f>SUM(K115:K117)</f>
        <v>1561976.15</v>
      </c>
      <c r="L118" s="349">
        <f>SUM(L115:L117)</f>
        <v>3</v>
      </c>
    </row>
    <row r="119" spans="1:12" s="315" customFormat="1" ht="20.25" x14ac:dyDescent="0.35">
      <c r="A119" s="347" t="s">
        <v>249</v>
      </c>
      <c r="B119" s="403"/>
      <c r="C119" s="404"/>
      <c r="D119" s="404"/>
      <c r="E119" s="404"/>
      <c r="F119" s="404"/>
      <c r="G119" s="404"/>
      <c r="H119" s="405"/>
      <c r="I119" s="406"/>
      <c r="J119" s="406"/>
      <c r="K119" s="406"/>
      <c r="L119" s="349"/>
    </row>
    <row r="120" spans="1:12" s="316" customFormat="1" ht="20.25" x14ac:dyDescent="0.35">
      <c r="A120" s="397" t="s">
        <v>250</v>
      </c>
      <c r="B120" s="398" t="s">
        <v>178</v>
      </c>
      <c r="C120" s="399">
        <v>98</v>
      </c>
      <c r="D120" s="399"/>
      <c r="E120" s="399"/>
      <c r="F120" s="399"/>
      <c r="G120" s="399"/>
      <c r="H120" s="400"/>
      <c r="I120" s="401">
        <v>5191.45</v>
      </c>
      <c r="J120" s="401">
        <v>5191.45</v>
      </c>
      <c r="K120" s="401">
        <v>5087.62</v>
      </c>
      <c r="L120" s="402">
        <v>2</v>
      </c>
    </row>
    <row r="121" spans="1:12" s="316" customFormat="1" ht="20.25" x14ac:dyDescent="0.35">
      <c r="A121" s="397" t="s">
        <v>250</v>
      </c>
      <c r="B121" s="398" t="s">
        <v>178</v>
      </c>
      <c r="C121" s="399">
        <v>98.5</v>
      </c>
      <c r="D121" s="399"/>
      <c r="E121" s="399"/>
      <c r="F121" s="399"/>
      <c r="G121" s="399"/>
      <c r="H121" s="400"/>
      <c r="I121" s="401">
        <v>11250.83</v>
      </c>
      <c r="J121" s="401">
        <v>11250.83</v>
      </c>
      <c r="K121" s="401">
        <v>11082.06</v>
      </c>
      <c r="L121" s="402">
        <v>5</v>
      </c>
    </row>
    <row r="122" spans="1:12" s="316" customFormat="1" ht="20.25" x14ac:dyDescent="0.35">
      <c r="A122" s="397" t="s">
        <v>250</v>
      </c>
      <c r="B122" s="398" t="s">
        <v>178</v>
      </c>
      <c r="C122" s="399">
        <v>98.8</v>
      </c>
      <c r="D122" s="399"/>
      <c r="E122" s="399"/>
      <c r="F122" s="399"/>
      <c r="G122" s="399"/>
      <c r="H122" s="400"/>
      <c r="I122" s="401">
        <v>3094.19</v>
      </c>
      <c r="J122" s="401">
        <v>3094.19</v>
      </c>
      <c r="K122" s="401">
        <v>3057.06</v>
      </c>
      <c r="L122" s="402">
        <v>2</v>
      </c>
    </row>
    <row r="123" spans="1:12" s="316" customFormat="1" ht="20.25" x14ac:dyDescent="0.35">
      <c r="A123" s="397" t="s">
        <v>250</v>
      </c>
      <c r="B123" s="398" t="s">
        <v>178</v>
      </c>
      <c r="C123" s="399">
        <v>98.95</v>
      </c>
      <c r="D123" s="399"/>
      <c r="E123" s="399"/>
      <c r="F123" s="399"/>
      <c r="G123" s="399"/>
      <c r="H123" s="400"/>
      <c r="I123" s="401">
        <v>11670.080000000002</v>
      </c>
      <c r="J123" s="401">
        <v>11670.080000000002</v>
      </c>
      <c r="K123" s="401">
        <v>11547.55</v>
      </c>
      <c r="L123" s="402">
        <v>2</v>
      </c>
    </row>
    <row r="124" spans="1:12" s="316" customFormat="1" ht="20.25" x14ac:dyDescent="0.35">
      <c r="A124" s="397" t="s">
        <v>250</v>
      </c>
      <c r="B124" s="398" t="s">
        <v>178</v>
      </c>
      <c r="C124" s="399">
        <v>99</v>
      </c>
      <c r="D124" s="399"/>
      <c r="E124" s="399"/>
      <c r="F124" s="399"/>
      <c r="G124" s="399"/>
      <c r="H124" s="400"/>
      <c r="I124" s="401">
        <v>145370.79999999999</v>
      </c>
      <c r="J124" s="401">
        <v>145370.79999999999</v>
      </c>
      <c r="K124" s="401">
        <v>143917.1</v>
      </c>
      <c r="L124" s="402">
        <v>23</v>
      </c>
    </row>
    <row r="125" spans="1:12" s="316" customFormat="1" ht="20.25" x14ac:dyDescent="0.35">
      <c r="A125" s="397" t="s">
        <v>250</v>
      </c>
      <c r="B125" s="398" t="s">
        <v>178</v>
      </c>
      <c r="C125" s="399">
        <v>99.000100000000003</v>
      </c>
      <c r="D125" s="399"/>
      <c r="E125" s="399"/>
      <c r="F125" s="399"/>
      <c r="G125" s="399"/>
      <c r="H125" s="400"/>
      <c r="I125" s="401">
        <v>13353.25</v>
      </c>
      <c r="J125" s="401">
        <v>13353.25</v>
      </c>
      <c r="K125" s="401">
        <v>13219.73</v>
      </c>
      <c r="L125" s="402">
        <v>2</v>
      </c>
    </row>
    <row r="126" spans="1:12" s="316" customFormat="1" ht="20.25" x14ac:dyDescent="0.35">
      <c r="A126" s="397" t="s">
        <v>250</v>
      </c>
      <c r="B126" s="398" t="s">
        <v>178</v>
      </c>
      <c r="C126" s="399">
        <v>99.01</v>
      </c>
      <c r="D126" s="399"/>
      <c r="E126" s="399"/>
      <c r="F126" s="399"/>
      <c r="G126" s="399"/>
      <c r="H126" s="400"/>
      <c r="I126" s="401">
        <v>6344.78</v>
      </c>
      <c r="J126" s="401">
        <v>6344.78</v>
      </c>
      <c r="K126" s="401">
        <v>6281.97</v>
      </c>
      <c r="L126" s="402">
        <v>1</v>
      </c>
    </row>
    <row r="127" spans="1:12" s="316" customFormat="1" ht="20.25" x14ac:dyDescent="0.35">
      <c r="A127" s="397" t="s">
        <v>250</v>
      </c>
      <c r="B127" s="398" t="s">
        <v>178</v>
      </c>
      <c r="C127" s="399">
        <v>99.020099999999999</v>
      </c>
      <c r="D127" s="399"/>
      <c r="E127" s="399"/>
      <c r="F127" s="399"/>
      <c r="G127" s="399"/>
      <c r="H127" s="400"/>
      <c r="I127" s="401">
        <v>4728.29</v>
      </c>
      <c r="J127" s="401">
        <v>4728.29</v>
      </c>
      <c r="K127" s="401">
        <v>4681.96</v>
      </c>
      <c r="L127" s="402">
        <v>1</v>
      </c>
    </row>
    <row r="128" spans="1:12" s="316" customFormat="1" ht="20.25" x14ac:dyDescent="0.35">
      <c r="A128" s="397" t="s">
        <v>250</v>
      </c>
      <c r="B128" s="398" t="s">
        <v>178</v>
      </c>
      <c r="C128" s="399">
        <v>99.05</v>
      </c>
      <c r="D128" s="399"/>
      <c r="E128" s="399"/>
      <c r="F128" s="399"/>
      <c r="G128" s="399"/>
      <c r="H128" s="400"/>
      <c r="I128" s="401">
        <v>87083.25</v>
      </c>
      <c r="J128" s="401">
        <v>87083.25</v>
      </c>
      <c r="K128" s="401">
        <v>86255.95</v>
      </c>
      <c r="L128" s="402">
        <v>10</v>
      </c>
    </row>
    <row r="129" spans="1:12" s="316" customFormat="1" ht="20.25" x14ac:dyDescent="0.35">
      <c r="A129" s="397" t="s">
        <v>250</v>
      </c>
      <c r="B129" s="398" t="s">
        <v>178</v>
      </c>
      <c r="C129" s="399">
        <v>99.0501</v>
      </c>
      <c r="D129" s="399"/>
      <c r="E129" s="399"/>
      <c r="F129" s="399"/>
      <c r="G129" s="399"/>
      <c r="H129" s="400"/>
      <c r="I129" s="401">
        <v>4234.21</v>
      </c>
      <c r="J129" s="401">
        <v>4234.21</v>
      </c>
      <c r="K129" s="401">
        <v>4193.99</v>
      </c>
      <c r="L129" s="402">
        <v>1</v>
      </c>
    </row>
    <row r="130" spans="1:12" s="316" customFormat="1" ht="20.25" x14ac:dyDescent="0.35">
      <c r="A130" s="397" t="s">
        <v>250</v>
      </c>
      <c r="B130" s="398" t="s">
        <v>178</v>
      </c>
      <c r="C130" s="399">
        <v>99.060500000000005</v>
      </c>
      <c r="D130" s="399"/>
      <c r="E130" s="399"/>
      <c r="F130" s="399"/>
      <c r="G130" s="399"/>
      <c r="H130" s="400"/>
      <c r="I130" s="401">
        <v>5000</v>
      </c>
      <c r="J130" s="401">
        <v>5000</v>
      </c>
      <c r="K130" s="401">
        <v>4953.03</v>
      </c>
      <c r="L130" s="402">
        <v>1</v>
      </c>
    </row>
    <row r="131" spans="1:12" s="316" customFormat="1" ht="20.25" x14ac:dyDescent="0.35">
      <c r="A131" s="397" t="s">
        <v>250</v>
      </c>
      <c r="B131" s="398" t="s">
        <v>178</v>
      </c>
      <c r="C131" s="399">
        <v>99.1</v>
      </c>
      <c r="D131" s="399"/>
      <c r="E131" s="399"/>
      <c r="F131" s="399"/>
      <c r="G131" s="399"/>
      <c r="H131" s="400"/>
      <c r="I131" s="401">
        <v>129154.54000000001</v>
      </c>
      <c r="J131" s="401">
        <v>129154.54000000001</v>
      </c>
      <c r="K131" s="401">
        <v>127992.16</v>
      </c>
      <c r="L131" s="402">
        <v>17</v>
      </c>
    </row>
    <row r="132" spans="1:12" s="316" customFormat="1" ht="20.25" x14ac:dyDescent="0.35">
      <c r="A132" s="397" t="s">
        <v>250</v>
      </c>
      <c r="B132" s="398" t="s">
        <v>178</v>
      </c>
      <c r="C132" s="399">
        <v>99.11</v>
      </c>
      <c r="D132" s="399"/>
      <c r="E132" s="399"/>
      <c r="F132" s="399"/>
      <c r="G132" s="399"/>
      <c r="H132" s="400"/>
      <c r="I132" s="401">
        <v>14704.19</v>
      </c>
      <c r="J132" s="401">
        <v>14704.19</v>
      </c>
      <c r="K132" s="401">
        <v>14573.32</v>
      </c>
      <c r="L132" s="402">
        <v>1</v>
      </c>
    </row>
    <row r="133" spans="1:12" s="316" customFormat="1" ht="20.25" x14ac:dyDescent="0.35">
      <c r="A133" s="397" t="s">
        <v>250</v>
      </c>
      <c r="B133" s="398" t="s">
        <v>178</v>
      </c>
      <c r="C133" s="399">
        <v>99.12</v>
      </c>
      <c r="D133" s="399"/>
      <c r="E133" s="399"/>
      <c r="F133" s="399"/>
      <c r="G133" s="399"/>
      <c r="H133" s="400"/>
      <c r="I133" s="401">
        <v>52833.78</v>
      </c>
      <c r="J133" s="401">
        <v>52833.78</v>
      </c>
      <c r="K133" s="401">
        <v>52368.840000000004</v>
      </c>
      <c r="L133" s="402">
        <v>4</v>
      </c>
    </row>
    <row r="134" spans="1:12" s="316" customFormat="1" ht="20.25" x14ac:dyDescent="0.35">
      <c r="A134" s="397" t="s">
        <v>250</v>
      </c>
      <c r="B134" s="398" t="s">
        <v>178</v>
      </c>
      <c r="C134" s="399">
        <v>99.15</v>
      </c>
      <c r="D134" s="399"/>
      <c r="E134" s="399"/>
      <c r="F134" s="399"/>
      <c r="G134" s="399"/>
      <c r="H134" s="400"/>
      <c r="I134" s="401">
        <v>129119.29999999999</v>
      </c>
      <c r="J134" s="401">
        <v>129119.29999999999</v>
      </c>
      <c r="K134" s="401">
        <v>128021.78</v>
      </c>
      <c r="L134" s="402">
        <v>8</v>
      </c>
    </row>
    <row r="135" spans="1:12" s="316" customFormat="1" ht="20.25" x14ac:dyDescent="0.35">
      <c r="A135" s="397" t="s">
        <v>250</v>
      </c>
      <c r="B135" s="398" t="s">
        <v>178</v>
      </c>
      <c r="C135" s="399">
        <v>99.16</v>
      </c>
      <c r="D135" s="399"/>
      <c r="E135" s="399"/>
      <c r="F135" s="399"/>
      <c r="G135" s="399"/>
      <c r="H135" s="400"/>
      <c r="I135" s="401">
        <v>15968.44</v>
      </c>
      <c r="J135" s="401">
        <v>15968.44</v>
      </c>
      <c r="K135" s="401">
        <v>15834.31</v>
      </c>
      <c r="L135" s="402">
        <v>1</v>
      </c>
    </row>
    <row r="136" spans="1:12" s="316" customFormat="1" ht="20.25" x14ac:dyDescent="0.35">
      <c r="A136" s="397" t="s">
        <v>250</v>
      </c>
      <c r="B136" s="398" t="s">
        <v>178</v>
      </c>
      <c r="C136" s="399">
        <v>99.17</v>
      </c>
      <c r="D136" s="399"/>
      <c r="E136" s="399"/>
      <c r="F136" s="399"/>
      <c r="G136" s="399"/>
      <c r="H136" s="400"/>
      <c r="I136" s="401">
        <v>12529.64</v>
      </c>
      <c r="J136" s="401">
        <v>12529.64</v>
      </c>
      <c r="K136" s="401">
        <v>12425.64</v>
      </c>
      <c r="L136" s="402">
        <v>1</v>
      </c>
    </row>
    <row r="137" spans="1:12" s="316" customFormat="1" ht="20.25" x14ac:dyDescent="0.35">
      <c r="A137" s="397" t="s">
        <v>250</v>
      </c>
      <c r="B137" s="398" t="s">
        <v>178</v>
      </c>
      <c r="C137" s="399">
        <v>99.2</v>
      </c>
      <c r="D137" s="399"/>
      <c r="E137" s="399"/>
      <c r="F137" s="399"/>
      <c r="G137" s="399"/>
      <c r="H137" s="400"/>
      <c r="I137" s="401">
        <v>675075.98</v>
      </c>
      <c r="J137" s="401">
        <v>675075.98</v>
      </c>
      <c r="K137" s="401">
        <v>669675.37000000011</v>
      </c>
      <c r="L137" s="402">
        <v>16</v>
      </c>
    </row>
    <row r="138" spans="1:12" s="316" customFormat="1" ht="20.25" x14ac:dyDescent="0.35">
      <c r="A138" s="397" t="s">
        <v>250</v>
      </c>
      <c r="B138" s="398" t="s">
        <v>178</v>
      </c>
      <c r="C138" s="399">
        <v>99.21</v>
      </c>
      <c r="D138" s="399"/>
      <c r="E138" s="399"/>
      <c r="F138" s="399"/>
      <c r="G138" s="399"/>
      <c r="H138" s="400"/>
      <c r="I138" s="401">
        <v>23324.89</v>
      </c>
      <c r="J138" s="401">
        <v>23324.89</v>
      </c>
      <c r="K138" s="401">
        <v>23140.62</v>
      </c>
      <c r="L138" s="402">
        <v>1</v>
      </c>
    </row>
    <row r="139" spans="1:12" s="316" customFormat="1" ht="20.25" x14ac:dyDescent="0.35">
      <c r="A139" s="397" t="s">
        <v>250</v>
      </c>
      <c r="B139" s="398" t="s">
        <v>178</v>
      </c>
      <c r="C139" s="399">
        <v>99.240200000000002</v>
      </c>
      <c r="D139" s="399"/>
      <c r="E139" s="399"/>
      <c r="F139" s="399"/>
      <c r="G139" s="399"/>
      <c r="H139" s="400"/>
      <c r="I139" s="401">
        <v>31745.65</v>
      </c>
      <c r="J139" s="401">
        <v>31745.65</v>
      </c>
      <c r="K139" s="401">
        <v>31504.45</v>
      </c>
      <c r="L139" s="402">
        <v>1</v>
      </c>
    </row>
    <row r="140" spans="1:12" s="316" customFormat="1" ht="20.25" x14ac:dyDescent="0.35">
      <c r="A140" s="397" t="s">
        <v>250</v>
      </c>
      <c r="B140" s="398" t="s">
        <v>178</v>
      </c>
      <c r="C140" s="399">
        <v>99.25</v>
      </c>
      <c r="D140" s="399"/>
      <c r="E140" s="399"/>
      <c r="F140" s="399"/>
      <c r="G140" s="399"/>
      <c r="H140" s="400"/>
      <c r="I140" s="401">
        <v>21407.35</v>
      </c>
      <c r="J140" s="401">
        <v>21407.35</v>
      </c>
      <c r="K140" s="401">
        <v>21246.79</v>
      </c>
      <c r="L140" s="402">
        <v>1</v>
      </c>
    </row>
    <row r="141" spans="1:12" s="316" customFormat="1" ht="20.25" x14ac:dyDescent="0.35">
      <c r="A141" s="397" t="s">
        <v>250</v>
      </c>
      <c r="B141" s="398" t="s">
        <v>178</v>
      </c>
      <c r="C141" s="399">
        <v>99.250100000000003</v>
      </c>
      <c r="D141" s="399"/>
      <c r="E141" s="399"/>
      <c r="F141" s="399"/>
      <c r="G141" s="399"/>
      <c r="H141" s="400"/>
      <c r="I141" s="401">
        <v>19364.669999999998</v>
      </c>
      <c r="J141" s="401">
        <v>19364.669999999998</v>
      </c>
      <c r="K141" s="401">
        <v>19219.45</v>
      </c>
      <c r="L141" s="402">
        <v>1</v>
      </c>
    </row>
    <row r="142" spans="1:12" s="316" customFormat="1" ht="20.25" x14ac:dyDescent="0.35">
      <c r="A142" s="397" t="s">
        <v>250</v>
      </c>
      <c r="B142" s="398" t="s">
        <v>178</v>
      </c>
      <c r="C142" s="399">
        <v>99.28</v>
      </c>
      <c r="D142" s="399"/>
      <c r="E142" s="399"/>
      <c r="F142" s="399"/>
      <c r="G142" s="399"/>
      <c r="H142" s="400"/>
      <c r="I142" s="401">
        <v>34702.370000000003</v>
      </c>
      <c r="J142" s="401">
        <v>34702.370000000003</v>
      </c>
      <c r="K142" s="401">
        <v>34452.51</v>
      </c>
      <c r="L142" s="402">
        <v>1</v>
      </c>
    </row>
    <row r="143" spans="1:12" s="316" customFormat="1" ht="20.25" x14ac:dyDescent="0.35">
      <c r="A143" s="397" t="s">
        <v>250</v>
      </c>
      <c r="B143" s="398" t="s">
        <v>178</v>
      </c>
      <c r="C143" s="399">
        <v>99.3</v>
      </c>
      <c r="D143" s="399"/>
      <c r="E143" s="399"/>
      <c r="F143" s="399"/>
      <c r="G143" s="399"/>
      <c r="H143" s="400"/>
      <c r="I143" s="401">
        <v>515265.86</v>
      </c>
      <c r="J143" s="401">
        <v>515265.86</v>
      </c>
      <c r="K143" s="401">
        <v>511658.99</v>
      </c>
      <c r="L143" s="402">
        <v>11</v>
      </c>
    </row>
    <row r="144" spans="1:12" s="316" customFormat="1" ht="20.25" x14ac:dyDescent="0.35">
      <c r="A144" s="397" t="s">
        <v>250</v>
      </c>
      <c r="B144" s="398" t="s">
        <v>178</v>
      </c>
      <c r="C144" s="399">
        <v>99.35</v>
      </c>
      <c r="D144" s="399"/>
      <c r="E144" s="399"/>
      <c r="F144" s="399"/>
      <c r="G144" s="399"/>
      <c r="H144" s="400"/>
      <c r="I144" s="401">
        <v>411993.31</v>
      </c>
      <c r="J144" s="401">
        <v>411993.31</v>
      </c>
      <c r="K144" s="401">
        <v>409315.36000000004</v>
      </c>
      <c r="L144" s="402">
        <v>8</v>
      </c>
    </row>
    <row r="145" spans="1:12" s="316" customFormat="1" ht="20.25" x14ac:dyDescent="0.35">
      <c r="A145" s="397" t="s">
        <v>250</v>
      </c>
      <c r="B145" s="398" t="s">
        <v>178</v>
      </c>
      <c r="C145" s="399">
        <v>99.37</v>
      </c>
      <c r="D145" s="399"/>
      <c r="E145" s="399"/>
      <c r="F145" s="399"/>
      <c r="G145" s="399"/>
      <c r="H145" s="400"/>
      <c r="I145" s="401">
        <v>41839.06</v>
      </c>
      <c r="J145" s="401">
        <v>41839.06</v>
      </c>
      <c r="K145" s="401">
        <v>41575.47</v>
      </c>
      <c r="L145" s="402">
        <v>1</v>
      </c>
    </row>
    <row r="146" spans="1:12" s="316" customFormat="1" ht="20.25" x14ac:dyDescent="0.35">
      <c r="A146" s="397" t="s">
        <v>250</v>
      </c>
      <c r="B146" s="398" t="s">
        <v>178</v>
      </c>
      <c r="C146" s="399">
        <v>99.4</v>
      </c>
      <c r="D146" s="399"/>
      <c r="E146" s="399"/>
      <c r="F146" s="399"/>
      <c r="G146" s="399"/>
      <c r="H146" s="400"/>
      <c r="I146" s="401">
        <v>268052.77</v>
      </c>
      <c r="J146" s="401">
        <v>268052.77</v>
      </c>
      <c r="K146" s="401">
        <v>266444.46000000002</v>
      </c>
      <c r="L146" s="402">
        <v>4</v>
      </c>
    </row>
    <row r="147" spans="1:12" s="316" customFormat="1" ht="20.25" x14ac:dyDescent="0.35">
      <c r="A147" s="397" t="s">
        <v>250</v>
      </c>
      <c r="B147" s="398" t="s">
        <v>178</v>
      </c>
      <c r="C147" s="399">
        <v>99.45</v>
      </c>
      <c r="D147" s="399"/>
      <c r="E147" s="399"/>
      <c r="F147" s="399"/>
      <c r="G147" s="399"/>
      <c r="H147" s="400"/>
      <c r="I147" s="401">
        <v>507077.02999999991</v>
      </c>
      <c r="J147" s="401">
        <v>507077.02999999991</v>
      </c>
      <c r="K147" s="401">
        <v>504288.11999999994</v>
      </c>
      <c r="L147" s="402">
        <v>9</v>
      </c>
    </row>
    <row r="148" spans="1:12" s="316" customFormat="1" ht="20.25" x14ac:dyDescent="0.35">
      <c r="A148" s="397" t="s">
        <v>250</v>
      </c>
      <c r="B148" s="398" t="s">
        <v>178</v>
      </c>
      <c r="C148" s="399">
        <v>99.48</v>
      </c>
      <c r="D148" s="399"/>
      <c r="E148" s="399"/>
      <c r="F148" s="399"/>
      <c r="G148" s="399"/>
      <c r="H148" s="400"/>
      <c r="I148" s="401">
        <v>65931.11</v>
      </c>
      <c r="J148" s="401">
        <v>65931.11</v>
      </c>
      <c r="K148" s="401">
        <v>65588.27</v>
      </c>
      <c r="L148" s="402">
        <v>1</v>
      </c>
    </row>
    <row r="149" spans="1:12" s="316" customFormat="1" ht="20.25" x14ac:dyDescent="0.35">
      <c r="A149" s="397" t="s">
        <v>250</v>
      </c>
      <c r="B149" s="398" t="s">
        <v>178</v>
      </c>
      <c r="C149" s="399">
        <v>99.5</v>
      </c>
      <c r="D149" s="399"/>
      <c r="E149" s="399"/>
      <c r="F149" s="399"/>
      <c r="G149" s="399"/>
      <c r="H149" s="400"/>
      <c r="I149" s="401">
        <v>327194.55</v>
      </c>
      <c r="J149" s="401">
        <v>327194.55</v>
      </c>
      <c r="K149" s="401">
        <v>325558.57999999996</v>
      </c>
      <c r="L149" s="402">
        <v>5</v>
      </c>
    </row>
    <row r="150" spans="1:12" s="316" customFormat="1" ht="20.25" x14ac:dyDescent="0.35">
      <c r="A150" s="397" t="s">
        <v>250</v>
      </c>
      <c r="B150" s="398" t="s">
        <v>178</v>
      </c>
      <c r="C150" s="399">
        <v>99.53</v>
      </c>
      <c r="D150" s="399"/>
      <c r="E150" s="399"/>
      <c r="F150" s="399"/>
      <c r="G150" s="399"/>
      <c r="H150" s="400"/>
      <c r="I150" s="401">
        <v>97128.1</v>
      </c>
      <c r="J150" s="401">
        <v>97128.1</v>
      </c>
      <c r="K150" s="401">
        <v>96671.6</v>
      </c>
      <c r="L150" s="402">
        <v>1</v>
      </c>
    </row>
    <row r="151" spans="1:12" s="316" customFormat="1" ht="20.25" x14ac:dyDescent="0.35">
      <c r="A151" s="397" t="s">
        <v>250</v>
      </c>
      <c r="B151" s="398" t="s">
        <v>178</v>
      </c>
      <c r="C151" s="399">
        <v>99.540199999999999</v>
      </c>
      <c r="D151" s="399"/>
      <c r="E151" s="399"/>
      <c r="F151" s="399"/>
      <c r="G151" s="399"/>
      <c r="H151" s="400"/>
      <c r="I151" s="401">
        <v>115271.84</v>
      </c>
      <c r="J151" s="401">
        <v>115271.84</v>
      </c>
      <c r="K151" s="401">
        <v>114741.82</v>
      </c>
      <c r="L151" s="402">
        <v>1</v>
      </c>
    </row>
    <row r="152" spans="1:12" s="316" customFormat="1" ht="20.25" x14ac:dyDescent="0.35">
      <c r="A152" s="397" t="s">
        <v>250</v>
      </c>
      <c r="B152" s="398" t="s">
        <v>178</v>
      </c>
      <c r="C152" s="399">
        <v>99.55</v>
      </c>
      <c r="D152" s="399"/>
      <c r="E152" s="399"/>
      <c r="F152" s="399"/>
      <c r="G152" s="399"/>
      <c r="H152" s="400"/>
      <c r="I152" s="401">
        <v>1013101.1900000002</v>
      </c>
      <c r="J152" s="401">
        <v>1013101.1900000002</v>
      </c>
      <c r="K152" s="401">
        <v>1008542.24</v>
      </c>
      <c r="L152" s="402">
        <v>9</v>
      </c>
    </row>
    <row r="153" spans="1:12" s="316" customFormat="1" ht="20.25" x14ac:dyDescent="0.35">
      <c r="A153" s="397" t="s">
        <v>250</v>
      </c>
      <c r="B153" s="398" t="s">
        <v>178</v>
      </c>
      <c r="C153" s="399">
        <v>99.6</v>
      </c>
      <c r="D153" s="399"/>
      <c r="E153" s="399"/>
      <c r="F153" s="399"/>
      <c r="G153" s="399"/>
      <c r="H153" s="400"/>
      <c r="I153" s="401">
        <v>211917.57</v>
      </c>
      <c r="J153" s="401">
        <v>211917.57</v>
      </c>
      <c r="K153" s="401">
        <v>211069.90000000002</v>
      </c>
      <c r="L153" s="402">
        <v>2</v>
      </c>
    </row>
    <row r="154" spans="1:12" s="316" customFormat="1" ht="20.25" x14ac:dyDescent="0.35">
      <c r="A154" s="397" t="s">
        <v>250</v>
      </c>
      <c r="B154" s="398" t="s">
        <v>178</v>
      </c>
      <c r="C154" s="399">
        <v>99.62</v>
      </c>
      <c r="D154" s="399"/>
      <c r="E154" s="399"/>
      <c r="F154" s="399"/>
      <c r="G154" s="399"/>
      <c r="H154" s="400"/>
      <c r="I154" s="401">
        <v>329384.12</v>
      </c>
      <c r="J154" s="401">
        <v>329384.12</v>
      </c>
      <c r="K154" s="401">
        <v>328132.46000000002</v>
      </c>
      <c r="L154" s="402">
        <v>1</v>
      </c>
    </row>
    <row r="155" spans="1:12" s="316" customFormat="1" ht="20.25" x14ac:dyDescent="0.35">
      <c r="A155" s="397" t="s">
        <v>250</v>
      </c>
      <c r="B155" s="398" t="s">
        <v>178</v>
      </c>
      <c r="C155" s="399">
        <v>99.623999999999995</v>
      </c>
      <c r="D155" s="399"/>
      <c r="E155" s="399"/>
      <c r="F155" s="399"/>
      <c r="G155" s="399"/>
      <c r="H155" s="400"/>
      <c r="I155" s="401">
        <v>58098.83</v>
      </c>
      <c r="J155" s="401">
        <v>58098.83</v>
      </c>
      <c r="K155" s="401">
        <v>57880.38</v>
      </c>
      <c r="L155" s="402">
        <v>1</v>
      </c>
    </row>
    <row r="156" spans="1:12" s="316" customFormat="1" ht="20.25" x14ac:dyDescent="0.35">
      <c r="A156" s="397" t="s">
        <v>250</v>
      </c>
      <c r="B156" s="398" t="s">
        <v>178</v>
      </c>
      <c r="C156" s="399">
        <v>99.65</v>
      </c>
      <c r="D156" s="399"/>
      <c r="E156" s="399"/>
      <c r="F156" s="399"/>
      <c r="G156" s="399"/>
      <c r="H156" s="400"/>
      <c r="I156" s="401">
        <v>1105276.04</v>
      </c>
      <c r="J156" s="401">
        <v>1105276.04</v>
      </c>
      <c r="K156" s="401">
        <v>1101407.57</v>
      </c>
      <c r="L156" s="402">
        <v>5</v>
      </c>
    </row>
    <row r="157" spans="1:12" s="316" customFormat="1" ht="20.25" x14ac:dyDescent="0.35">
      <c r="A157" s="397" t="s">
        <v>250</v>
      </c>
      <c r="B157" s="398" t="s">
        <v>178</v>
      </c>
      <c r="C157" s="399">
        <v>99.66</v>
      </c>
      <c r="D157" s="399"/>
      <c r="E157" s="399"/>
      <c r="F157" s="399"/>
      <c r="G157" s="399"/>
      <c r="H157" s="400"/>
      <c r="I157" s="401">
        <v>827829.53</v>
      </c>
      <c r="J157" s="401">
        <v>827829.53</v>
      </c>
      <c r="K157" s="401">
        <v>825014.91</v>
      </c>
      <c r="L157" s="402">
        <v>3</v>
      </c>
    </row>
    <row r="158" spans="1:12" s="316" customFormat="1" ht="20.25" x14ac:dyDescent="0.35">
      <c r="A158" s="397" t="s">
        <v>250</v>
      </c>
      <c r="B158" s="398" t="s">
        <v>178</v>
      </c>
      <c r="C158" s="399">
        <v>99.68</v>
      </c>
      <c r="D158" s="399"/>
      <c r="E158" s="399"/>
      <c r="F158" s="399"/>
      <c r="G158" s="399"/>
      <c r="H158" s="400"/>
      <c r="I158" s="401">
        <v>246979.96</v>
      </c>
      <c r="J158" s="401">
        <v>246979.96</v>
      </c>
      <c r="K158" s="401">
        <v>246189.62</v>
      </c>
      <c r="L158" s="402">
        <v>1</v>
      </c>
    </row>
    <row r="159" spans="1:12" s="316" customFormat="1" ht="20.25" x14ac:dyDescent="0.35">
      <c r="A159" s="397" t="s">
        <v>250</v>
      </c>
      <c r="B159" s="398" t="s">
        <v>178</v>
      </c>
      <c r="C159" s="399">
        <v>99.7</v>
      </c>
      <c r="D159" s="399"/>
      <c r="E159" s="399"/>
      <c r="F159" s="399"/>
      <c r="G159" s="399"/>
      <c r="H159" s="400"/>
      <c r="I159" s="401">
        <v>809489.01</v>
      </c>
      <c r="J159" s="401">
        <v>809489.01</v>
      </c>
      <c r="K159" s="401">
        <v>807060.54</v>
      </c>
      <c r="L159" s="402">
        <v>6</v>
      </c>
    </row>
    <row r="160" spans="1:12" s="316" customFormat="1" ht="20.25" x14ac:dyDescent="0.35">
      <c r="A160" s="397" t="s">
        <v>250</v>
      </c>
      <c r="B160" s="398" t="s">
        <v>178</v>
      </c>
      <c r="C160" s="399">
        <v>99.702100000000002</v>
      </c>
      <c r="D160" s="399"/>
      <c r="E160" s="399"/>
      <c r="F160" s="399"/>
      <c r="G160" s="399"/>
      <c r="H160" s="400"/>
      <c r="I160" s="401">
        <v>362560.36</v>
      </c>
      <c r="J160" s="401">
        <v>362560.36</v>
      </c>
      <c r="K160" s="401">
        <v>361480.29000000004</v>
      </c>
      <c r="L160" s="402">
        <v>2</v>
      </c>
    </row>
    <row r="161" spans="1:12" s="316" customFormat="1" ht="20.25" x14ac:dyDescent="0.35">
      <c r="A161" s="397" t="s">
        <v>250</v>
      </c>
      <c r="B161" s="398" t="s">
        <v>178</v>
      </c>
      <c r="C161" s="399">
        <v>99.71</v>
      </c>
      <c r="D161" s="399"/>
      <c r="E161" s="399"/>
      <c r="F161" s="399"/>
      <c r="G161" s="399"/>
      <c r="H161" s="400"/>
      <c r="I161" s="401">
        <v>158707.07</v>
      </c>
      <c r="J161" s="401">
        <v>158707.07</v>
      </c>
      <c r="K161" s="401">
        <v>158246.82</v>
      </c>
      <c r="L161" s="402">
        <v>1</v>
      </c>
    </row>
    <row r="162" spans="1:12" s="316" customFormat="1" ht="20.25" x14ac:dyDescent="0.35">
      <c r="A162" s="397" t="s">
        <v>250</v>
      </c>
      <c r="B162" s="398" t="s">
        <v>178</v>
      </c>
      <c r="C162" s="399">
        <v>99.710499999999996</v>
      </c>
      <c r="D162" s="399"/>
      <c r="E162" s="399"/>
      <c r="F162" s="399"/>
      <c r="G162" s="399"/>
      <c r="H162" s="400"/>
      <c r="I162" s="401">
        <v>337897.39</v>
      </c>
      <c r="J162" s="401">
        <v>337897.39</v>
      </c>
      <c r="K162" s="401">
        <v>336919.18</v>
      </c>
      <c r="L162" s="402">
        <v>1</v>
      </c>
    </row>
    <row r="163" spans="1:12" s="316" customFormat="1" ht="20.25" x14ac:dyDescent="0.35">
      <c r="A163" s="397" t="s">
        <v>250</v>
      </c>
      <c r="B163" s="398" t="s">
        <v>178</v>
      </c>
      <c r="C163" s="399">
        <v>99.72</v>
      </c>
      <c r="D163" s="399"/>
      <c r="E163" s="399"/>
      <c r="F163" s="399"/>
      <c r="G163" s="399"/>
      <c r="H163" s="400"/>
      <c r="I163" s="401">
        <v>5679422.0600000005</v>
      </c>
      <c r="J163" s="401">
        <v>5679422.0600000005</v>
      </c>
      <c r="K163" s="401">
        <v>5663519.6699999999</v>
      </c>
      <c r="L163" s="402">
        <v>8</v>
      </c>
    </row>
    <row r="164" spans="1:12" s="316" customFormat="1" ht="20.25" x14ac:dyDescent="0.35">
      <c r="A164" s="397" t="s">
        <v>250</v>
      </c>
      <c r="B164" s="398" t="s">
        <v>178</v>
      </c>
      <c r="C164" s="399">
        <v>99.720100000000002</v>
      </c>
      <c r="D164" s="399"/>
      <c r="E164" s="399"/>
      <c r="F164" s="399"/>
      <c r="G164" s="399"/>
      <c r="H164" s="400"/>
      <c r="I164" s="401">
        <v>102413.78</v>
      </c>
      <c r="J164" s="401">
        <v>102413.78</v>
      </c>
      <c r="K164" s="401">
        <v>102127.12</v>
      </c>
      <c r="L164" s="402">
        <v>1</v>
      </c>
    </row>
    <row r="165" spans="1:12" s="316" customFormat="1" ht="20.25" x14ac:dyDescent="0.35">
      <c r="A165" s="397" t="s">
        <v>250</v>
      </c>
      <c r="B165" s="398" t="s">
        <v>178</v>
      </c>
      <c r="C165" s="399">
        <v>99.73</v>
      </c>
      <c r="D165" s="399"/>
      <c r="E165" s="399"/>
      <c r="F165" s="399"/>
      <c r="G165" s="399"/>
      <c r="H165" s="400"/>
      <c r="I165" s="401">
        <v>955285.36</v>
      </c>
      <c r="J165" s="401">
        <v>955285.36</v>
      </c>
      <c r="K165" s="401">
        <v>952706.09000000008</v>
      </c>
      <c r="L165" s="402">
        <v>2</v>
      </c>
    </row>
    <row r="166" spans="1:12" s="316" customFormat="1" ht="20.25" x14ac:dyDescent="0.35">
      <c r="A166" s="397" t="s">
        <v>250</v>
      </c>
      <c r="B166" s="398" t="s">
        <v>178</v>
      </c>
      <c r="C166" s="399">
        <v>99.74</v>
      </c>
      <c r="D166" s="399"/>
      <c r="E166" s="399"/>
      <c r="F166" s="399"/>
      <c r="G166" s="399"/>
      <c r="H166" s="400"/>
      <c r="I166" s="401">
        <v>2667148.1800000002</v>
      </c>
      <c r="J166" s="401">
        <v>2667148.1800000002</v>
      </c>
      <c r="K166" s="401">
        <v>2660213.59</v>
      </c>
      <c r="L166" s="402">
        <v>1</v>
      </c>
    </row>
    <row r="167" spans="1:12" s="316" customFormat="1" ht="20.25" x14ac:dyDescent="0.35">
      <c r="A167" s="397" t="s">
        <v>250</v>
      </c>
      <c r="B167" s="398" t="s">
        <v>178</v>
      </c>
      <c r="C167" s="399">
        <v>99.75</v>
      </c>
      <c r="D167" s="399"/>
      <c r="E167" s="399"/>
      <c r="F167" s="399"/>
      <c r="G167" s="399"/>
      <c r="H167" s="400"/>
      <c r="I167" s="401">
        <v>2573445.9000000004</v>
      </c>
      <c r="J167" s="401">
        <v>2573445.9000000004</v>
      </c>
      <c r="K167" s="401">
        <v>2567012.29</v>
      </c>
      <c r="L167" s="402">
        <v>4</v>
      </c>
    </row>
    <row r="168" spans="1:12" s="316" customFormat="1" ht="20.25" x14ac:dyDescent="0.35">
      <c r="A168" s="397" t="s">
        <v>250</v>
      </c>
      <c r="B168" s="398" t="s">
        <v>178</v>
      </c>
      <c r="C168" s="399">
        <v>99.76</v>
      </c>
      <c r="D168" s="399"/>
      <c r="E168" s="399"/>
      <c r="F168" s="399"/>
      <c r="G168" s="399"/>
      <c r="H168" s="400"/>
      <c r="I168" s="401">
        <v>679753.96</v>
      </c>
      <c r="J168" s="401">
        <v>679753.96</v>
      </c>
      <c r="K168" s="401">
        <v>678122.55</v>
      </c>
      <c r="L168" s="402">
        <v>1</v>
      </c>
    </row>
    <row r="169" spans="1:12" s="316" customFormat="1" ht="20.25" x14ac:dyDescent="0.35">
      <c r="A169" s="397" t="s">
        <v>250</v>
      </c>
      <c r="B169" s="398" t="s">
        <v>178</v>
      </c>
      <c r="C169" s="399">
        <v>99.77</v>
      </c>
      <c r="D169" s="399"/>
      <c r="E169" s="399"/>
      <c r="F169" s="399"/>
      <c r="G169" s="399"/>
      <c r="H169" s="400"/>
      <c r="I169" s="401">
        <v>671235.74</v>
      </c>
      <c r="J169" s="401">
        <v>671235.74</v>
      </c>
      <c r="K169" s="401">
        <v>669691.9</v>
      </c>
      <c r="L169" s="402">
        <v>1</v>
      </c>
    </row>
    <row r="170" spans="1:12" s="316" customFormat="1" ht="20.25" x14ac:dyDescent="0.35">
      <c r="A170" s="397" t="s">
        <v>250</v>
      </c>
      <c r="B170" s="398" t="s">
        <v>178</v>
      </c>
      <c r="C170" s="399">
        <v>99.775999999999996</v>
      </c>
      <c r="D170" s="399"/>
      <c r="E170" s="399"/>
      <c r="F170" s="399"/>
      <c r="G170" s="399"/>
      <c r="H170" s="400"/>
      <c r="I170" s="401">
        <v>869186.75</v>
      </c>
      <c r="J170" s="401">
        <v>869186.75</v>
      </c>
      <c r="K170" s="401">
        <v>867239.77</v>
      </c>
      <c r="L170" s="402">
        <v>1</v>
      </c>
    </row>
    <row r="171" spans="1:12" s="316" customFormat="1" ht="20.25" x14ac:dyDescent="0.35">
      <c r="A171" s="397" t="s">
        <v>250</v>
      </c>
      <c r="B171" s="398" t="s">
        <v>178</v>
      </c>
      <c r="C171" s="399">
        <v>99.78</v>
      </c>
      <c r="D171" s="399"/>
      <c r="E171" s="399"/>
      <c r="F171" s="399"/>
      <c r="G171" s="399"/>
      <c r="H171" s="400"/>
      <c r="I171" s="401">
        <v>1120222.6000000001</v>
      </c>
      <c r="J171" s="401">
        <v>1120222.6000000001</v>
      </c>
      <c r="K171" s="401">
        <v>1117758.1100000001</v>
      </c>
      <c r="L171" s="402">
        <v>1</v>
      </c>
    </row>
    <row r="172" spans="1:12" s="316" customFormat="1" ht="20.25" x14ac:dyDescent="0.35">
      <c r="A172" s="397" t="s">
        <v>250</v>
      </c>
      <c r="B172" s="398" t="s">
        <v>178</v>
      </c>
      <c r="C172" s="399">
        <v>99.79</v>
      </c>
      <c r="D172" s="399"/>
      <c r="E172" s="399"/>
      <c r="F172" s="399"/>
      <c r="G172" s="399"/>
      <c r="H172" s="400"/>
      <c r="I172" s="401">
        <v>1011014.02</v>
      </c>
      <c r="J172" s="401">
        <v>1011014.02</v>
      </c>
      <c r="K172" s="401">
        <v>1008890.89</v>
      </c>
      <c r="L172" s="402">
        <v>1</v>
      </c>
    </row>
    <row r="173" spans="1:12" s="316" customFormat="1" ht="20.25" x14ac:dyDescent="0.35">
      <c r="A173" s="397" t="s">
        <v>250</v>
      </c>
      <c r="B173" s="398" t="s">
        <v>178</v>
      </c>
      <c r="C173" s="399">
        <v>99.790099999999995</v>
      </c>
      <c r="D173" s="399"/>
      <c r="E173" s="399"/>
      <c r="F173" s="399"/>
      <c r="G173" s="399"/>
      <c r="H173" s="400"/>
      <c r="I173" s="401">
        <v>845206.12</v>
      </c>
      <c r="J173" s="401">
        <v>845206.12</v>
      </c>
      <c r="K173" s="401">
        <v>843432.03</v>
      </c>
      <c r="L173" s="402">
        <v>1</v>
      </c>
    </row>
    <row r="174" spans="1:12" s="316" customFormat="1" ht="20.25" x14ac:dyDescent="0.35">
      <c r="A174" s="397" t="s">
        <v>250</v>
      </c>
      <c r="B174" s="398" t="s">
        <v>178</v>
      </c>
      <c r="C174" s="399">
        <v>99.82</v>
      </c>
      <c r="D174" s="399"/>
      <c r="E174" s="399"/>
      <c r="F174" s="399"/>
      <c r="G174" s="399"/>
      <c r="H174" s="400"/>
      <c r="I174" s="401">
        <v>9208468</v>
      </c>
      <c r="J174" s="401">
        <v>9208468</v>
      </c>
      <c r="K174" s="401">
        <v>9191892.7599999998</v>
      </c>
      <c r="L174" s="402">
        <v>1</v>
      </c>
    </row>
    <row r="175" spans="1:12" s="315" customFormat="1" ht="20.25" x14ac:dyDescent="0.35">
      <c r="A175" s="347" t="s">
        <v>188</v>
      </c>
      <c r="B175" s="403"/>
      <c r="C175" s="404"/>
      <c r="D175" s="404"/>
      <c r="E175" s="404"/>
      <c r="F175" s="404"/>
      <c r="G175" s="404"/>
      <c r="H175" s="405"/>
      <c r="I175" s="406">
        <f>SUM(I120:I174)</f>
        <v>35651049.100000009</v>
      </c>
      <c r="J175" s="406">
        <f>SUM(J120:J174)</f>
        <v>35651049.100000009</v>
      </c>
      <c r="K175" s="406">
        <f>SUM(K120:K174)</f>
        <v>35545126.609999999</v>
      </c>
      <c r="L175" s="349">
        <f>SUM(L120:L174)</f>
        <v>199</v>
      </c>
    </row>
    <row r="176" spans="1:12" s="315" customFormat="1" ht="20.25" x14ac:dyDescent="0.35">
      <c r="A176" s="347" t="s">
        <v>251</v>
      </c>
      <c r="B176" s="403"/>
      <c r="C176" s="404"/>
      <c r="D176" s="404"/>
      <c r="E176" s="404"/>
      <c r="F176" s="404"/>
      <c r="G176" s="404"/>
      <c r="H176" s="405"/>
      <c r="I176" s="406"/>
      <c r="J176" s="406"/>
      <c r="K176" s="406"/>
      <c r="L176" s="349"/>
    </row>
    <row r="177" spans="1:12" s="316" customFormat="1" ht="20.25" x14ac:dyDescent="0.35">
      <c r="A177" s="397" t="s">
        <v>250</v>
      </c>
      <c r="B177" s="398" t="s">
        <v>178</v>
      </c>
      <c r="C177" s="399">
        <v>93.25</v>
      </c>
      <c r="D177" s="399"/>
      <c r="E177" s="399"/>
      <c r="F177" s="399"/>
      <c r="G177" s="399"/>
      <c r="H177" s="400"/>
      <c r="I177" s="401">
        <v>7672.69</v>
      </c>
      <c r="J177" s="401">
        <v>7672.69</v>
      </c>
      <c r="K177" s="401">
        <v>7154.78</v>
      </c>
      <c r="L177" s="402">
        <v>1</v>
      </c>
    </row>
    <row r="178" spans="1:12" s="316" customFormat="1" ht="20.25" x14ac:dyDescent="0.35">
      <c r="A178" s="397" t="s">
        <v>250</v>
      </c>
      <c r="B178" s="398" t="s">
        <v>178</v>
      </c>
      <c r="C178" s="399">
        <v>94</v>
      </c>
      <c r="D178" s="399"/>
      <c r="E178" s="399"/>
      <c r="F178" s="399"/>
      <c r="G178" s="399"/>
      <c r="H178" s="400"/>
      <c r="I178" s="401">
        <v>18566.95</v>
      </c>
      <c r="J178" s="401">
        <v>18566.95</v>
      </c>
      <c r="K178" s="401">
        <v>17452.93</v>
      </c>
      <c r="L178" s="402">
        <v>2</v>
      </c>
    </row>
    <row r="179" spans="1:12" s="316" customFormat="1" ht="20.25" x14ac:dyDescent="0.35">
      <c r="A179" s="397" t="s">
        <v>250</v>
      </c>
      <c r="B179" s="398" t="s">
        <v>178</v>
      </c>
      <c r="C179" s="399">
        <v>94.11</v>
      </c>
      <c r="D179" s="399"/>
      <c r="E179" s="399"/>
      <c r="F179" s="399"/>
      <c r="G179" s="399"/>
      <c r="H179" s="400"/>
      <c r="I179" s="401">
        <v>23980.51</v>
      </c>
      <c r="J179" s="401">
        <v>23980.51</v>
      </c>
      <c r="K179" s="401">
        <v>22568.06</v>
      </c>
      <c r="L179" s="402">
        <v>1</v>
      </c>
    </row>
    <row r="180" spans="1:12" s="316" customFormat="1" ht="20.25" x14ac:dyDescent="0.35">
      <c r="A180" s="397" t="s">
        <v>250</v>
      </c>
      <c r="B180" s="398" t="s">
        <v>178</v>
      </c>
      <c r="C180" s="399">
        <v>94.23</v>
      </c>
      <c r="D180" s="399"/>
      <c r="E180" s="399"/>
      <c r="F180" s="399"/>
      <c r="G180" s="399"/>
      <c r="H180" s="400"/>
      <c r="I180" s="401">
        <v>62434.98</v>
      </c>
      <c r="J180" s="401">
        <v>62434.98</v>
      </c>
      <c r="K180" s="401">
        <v>58832.480000000003</v>
      </c>
      <c r="L180" s="402">
        <v>1</v>
      </c>
    </row>
    <row r="181" spans="1:12" s="316" customFormat="1" ht="20.25" x14ac:dyDescent="0.35">
      <c r="A181" s="397" t="s">
        <v>250</v>
      </c>
      <c r="B181" s="398" t="s">
        <v>178</v>
      </c>
      <c r="C181" s="399">
        <v>94.25</v>
      </c>
      <c r="D181" s="399"/>
      <c r="E181" s="399"/>
      <c r="F181" s="399"/>
      <c r="G181" s="399"/>
      <c r="H181" s="400"/>
      <c r="I181" s="401">
        <v>111992.68</v>
      </c>
      <c r="J181" s="401">
        <v>111992.68</v>
      </c>
      <c r="K181" s="401">
        <v>105553.1</v>
      </c>
      <c r="L181" s="402">
        <v>2</v>
      </c>
    </row>
    <row r="182" spans="1:12" s="316" customFormat="1" ht="20.25" x14ac:dyDescent="0.35">
      <c r="A182" s="397" t="s">
        <v>250</v>
      </c>
      <c r="B182" s="398" t="s">
        <v>178</v>
      </c>
      <c r="C182" s="399">
        <v>94.45</v>
      </c>
      <c r="D182" s="399"/>
      <c r="E182" s="399"/>
      <c r="F182" s="399"/>
      <c r="G182" s="399"/>
      <c r="H182" s="400"/>
      <c r="I182" s="401">
        <v>20970.099999999999</v>
      </c>
      <c r="J182" s="401">
        <v>20970.099999999999</v>
      </c>
      <c r="K182" s="401">
        <v>19806.259999999998</v>
      </c>
      <c r="L182" s="402">
        <v>1</v>
      </c>
    </row>
    <row r="183" spans="1:12" s="316" customFormat="1" ht="20.25" x14ac:dyDescent="0.35">
      <c r="A183" s="397" t="s">
        <v>250</v>
      </c>
      <c r="B183" s="398" t="s">
        <v>178</v>
      </c>
      <c r="C183" s="399">
        <v>94.5</v>
      </c>
      <c r="D183" s="399"/>
      <c r="E183" s="399"/>
      <c r="F183" s="399"/>
      <c r="G183" s="399"/>
      <c r="H183" s="400"/>
      <c r="I183" s="401">
        <v>3000</v>
      </c>
      <c r="J183" s="401">
        <v>3000</v>
      </c>
      <c r="K183" s="401">
        <v>2835</v>
      </c>
      <c r="L183" s="402">
        <v>1</v>
      </c>
    </row>
    <row r="184" spans="1:12" s="316" customFormat="1" ht="20.25" x14ac:dyDescent="0.35">
      <c r="A184" s="397" t="s">
        <v>250</v>
      </c>
      <c r="B184" s="398" t="s">
        <v>178</v>
      </c>
      <c r="C184" s="399">
        <v>94.55</v>
      </c>
      <c r="D184" s="399"/>
      <c r="E184" s="399"/>
      <c r="F184" s="399"/>
      <c r="G184" s="399"/>
      <c r="H184" s="400"/>
      <c r="I184" s="401">
        <v>190416.95</v>
      </c>
      <c r="J184" s="401">
        <v>190416.95</v>
      </c>
      <c r="K184" s="401">
        <v>180039.22</v>
      </c>
      <c r="L184" s="402">
        <v>2</v>
      </c>
    </row>
    <row r="185" spans="1:12" s="316" customFormat="1" ht="20.25" x14ac:dyDescent="0.35">
      <c r="A185" s="397" t="s">
        <v>250</v>
      </c>
      <c r="B185" s="398" t="s">
        <v>178</v>
      </c>
      <c r="C185" s="399">
        <v>94.665499999999994</v>
      </c>
      <c r="D185" s="399"/>
      <c r="E185" s="399"/>
      <c r="F185" s="399"/>
      <c r="G185" s="399"/>
      <c r="H185" s="400"/>
      <c r="I185" s="401">
        <v>233553.9</v>
      </c>
      <c r="J185" s="401">
        <v>233553.9</v>
      </c>
      <c r="K185" s="401">
        <v>221094.97</v>
      </c>
      <c r="L185" s="402">
        <v>1</v>
      </c>
    </row>
    <row r="186" spans="1:12" s="316" customFormat="1" ht="20.25" x14ac:dyDescent="0.35">
      <c r="A186" s="397" t="s">
        <v>250</v>
      </c>
      <c r="B186" s="398" t="s">
        <v>178</v>
      </c>
      <c r="C186" s="399">
        <v>94.75</v>
      </c>
      <c r="D186" s="399"/>
      <c r="E186" s="399"/>
      <c r="F186" s="399"/>
      <c r="G186" s="399"/>
      <c r="H186" s="400"/>
      <c r="I186" s="401">
        <v>30000</v>
      </c>
      <c r="J186" s="401">
        <v>30000</v>
      </c>
      <c r="K186" s="401">
        <v>28425</v>
      </c>
      <c r="L186" s="402">
        <v>1</v>
      </c>
    </row>
    <row r="187" spans="1:12" s="316" customFormat="1" ht="20.25" x14ac:dyDescent="0.35">
      <c r="A187" s="397" t="s">
        <v>250</v>
      </c>
      <c r="B187" s="398" t="s">
        <v>178</v>
      </c>
      <c r="C187" s="399">
        <v>94.9</v>
      </c>
      <c r="D187" s="399"/>
      <c r="E187" s="399"/>
      <c r="F187" s="399"/>
      <c r="G187" s="399"/>
      <c r="H187" s="400"/>
      <c r="I187" s="401">
        <v>1866361.81</v>
      </c>
      <c r="J187" s="401">
        <v>1866361.81</v>
      </c>
      <c r="K187" s="401">
        <v>1771177.3599999999</v>
      </c>
      <c r="L187" s="402">
        <v>2</v>
      </c>
    </row>
    <row r="188" spans="1:12" s="316" customFormat="1" ht="20.25" x14ac:dyDescent="0.35">
      <c r="A188" s="397" t="s">
        <v>250</v>
      </c>
      <c r="B188" s="398" t="s">
        <v>178</v>
      </c>
      <c r="C188" s="399">
        <v>95</v>
      </c>
      <c r="D188" s="399"/>
      <c r="E188" s="399"/>
      <c r="F188" s="399"/>
      <c r="G188" s="399"/>
      <c r="H188" s="400"/>
      <c r="I188" s="401">
        <v>36702.78</v>
      </c>
      <c r="J188" s="401">
        <v>36702.78</v>
      </c>
      <c r="K188" s="401">
        <v>34867.64</v>
      </c>
      <c r="L188" s="402">
        <v>1</v>
      </c>
    </row>
    <row r="189" spans="1:12" s="316" customFormat="1" ht="20.25" x14ac:dyDescent="0.35">
      <c r="A189" s="397" t="s">
        <v>250</v>
      </c>
      <c r="B189" s="398" t="s">
        <v>178</v>
      </c>
      <c r="C189" s="399">
        <v>95.1</v>
      </c>
      <c r="D189" s="399"/>
      <c r="E189" s="399"/>
      <c r="F189" s="399"/>
      <c r="G189" s="399"/>
      <c r="H189" s="400"/>
      <c r="I189" s="401">
        <v>172103.9</v>
      </c>
      <c r="J189" s="401">
        <v>172103.9</v>
      </c>
      <c r="K189" s="401">
        <v>163670.81</v>
      </c>
      <c r="L189" s="402">
        <v>3</v>
      </c>
    </row>
    <row r="190" spans="1:12" s="316" customFormat="1" ht="20.25" x14ac:dyDescent="0.35">
      <c r="A190" s="397" t="s">
        <v>250</v>
      </c>
      <c r="B190" s="398" t="s">
        <v>178</v>
      </c>
      <c r="C190" s="399">
        <v>95.2</v>
      </c>
      <c r="D190" s="399"/>
      <c r="E190" s="399"/>
      <c r="F190" s="399"/>
      <c r="G190" s="399"/>
      <c r="H190" s="400"/>
      <c r="I190" s="401">
        <v>201572.31</v>
      </c>
      <c r="J190" s="401">
        <v>201572.31</v>
      </c>
      <c r="K190" s="401">
        <v>191896.84</v>
      </c>
      <c r="L190" s="402">
        <v>1</v>
      </c>
    </row>
    <row r="191" spans="1:12" s="316" customFormat="1" ht="20.25" x14ac:dyDescent="0.35">
      <c r="A191" s="397" t="s">
        <v>250</v>
      </c>
      <c r="B191" s="398" t="s">
        <v>178</v>
      </c>
      <c r="C191" s="399">
        <v>95.25</v>
      </c>
      <c r="D191" s="399"/>
      <c r="E191" s="399"/>
      <c r="F191" s="399"/>
      <c r="G191" s="399"/>
      <c r="H191" s="400"/>
      <c r="I191" s="401">
        <v>539068.1</v>
      </c>
      <c r="J191" s="401">
        <v>539068.1</v>
      </c>
      <c r="K191" s="401">
        <v>513462.37</v>
      </c>
      <c r="L191" s="402">
        <v>1</v>
      </c>
    </row>
    <row r="192" spans="1:12" s="316" customFormat="1" ht="20.25" x14ac:dyDescent="0.35">
      <c r="A192" s="397" t="s">
        <v>250</v>
      </c>
      <c r="B192" s="398" t="s">
        <v>178</v>
      </c>
      <c r="C192" s="399">
        <v>95.3</v>
      </c>
      <c r="D192" s="399"/>
      <c r="E192" s="399"/>
      <c r="F192" s="399"/>
      <c r="G192" s="399"/>
      <c r="H192" s="400"/>
      <c r="I192" s="401">
        <v>24055.279999999999</v>
      </c>
      <c r="J192" s="401">
        <v>24055.279999999999</v>
      </c>
      <c r="K192" s="401">
        <v>22924.68</v>
      </c>
      <c r="L192" s="402">
        <v>1</v>
      </c>
    </row>
    <row r="193" spans="1:12" s="316" customFormat="1" ht="20.25" x14ac:dyDescent="0.35">
      <c r="A193" s="397" t="s">
        <v>250</v>
      </c>
      <c r="B193" s="398" t="s">
        <v>178</v>
      </c>
      <c r="C193" s="399">
        <v>95.4</v>
      </c>
      <c r="D193" s="399"/>
      <c r="E193" s="399"/>
      <c r="F193" s="399"/>
      <c r="G193" s="399"/>
      <c r="H193" s="400"/>
      <c r="I193" s="401">
        <v>51768.23</v>
      </c>
      <c r="J193" s="401">
        <v>51768.23</v>
      </c>
      <c r="K193" s="401">
        <v>49386.89</v>
      </c>
      <c r="L193" s="402">
        <v>1</v>
      </c>
    </row>
    <row r="194" spans="1:12" s="316" customFormat="1" ht="20.25" x14ac:dyDescent="0.35">
      <c r="A194" s="397" t="s">
        <v>250</v>
      </c>
      <c r="B194" s="398" t="s">
        <v>178</v>
      </c>
      <c r="C194" s="399">
        <v>95.5</v>
      </c>
      <c r="D194" s="399"/>
      <c r="E194" s="399"/>
      <c r="F194" s="399"/>
      <c r="G194" s="399"/>
      <c r="H194" s="400"/>
      <c r="I194" s="401">
        <v>817879.49</v>
      </c>
      <c r="J194" s="401">
        <v>817879.49</v>
      </c>
      <c r="K194" s="401">
        <v>781074.90999999992</v>
      </c>
      <c r="L194" s="402">
        <v>3</v>
      </c>
    </row>
    <row r="195" spans="1:12" s="316" customFormat="1" ht="20.25" x14ac:dyDescent="0.35">
      <c r="A195" s="397" t="s">
        <v>250</v>
      </c>
      <c r="B195" s="398" t="s">
        <v>178</v>
      </c>
      <c r="C195" s="399">
        <v>96.120500000000007</v>
      </c>
      <c r="D195" s="399"/>
      <c r="E195" s="399"/>
      <c r="F195" s="399"/>
      <c r="G195" s="399"/>
      <c r="H195" s="400"/>
      <c r="I195" s="401">
        <v>329077.63</v>
      </c>
      <c r="J195" s="401">
        <v>329077.63</v>
      </c>
      <c r="K195" s="401">
        <v>316311.06</v>
      </c>
      <c r="L195" s="402">
        <v>1</v>
      </c>
    </row>
    <row r="196" spans="1:12" s="316" customFormat="1" ht="20.25" x14ac:dyDescent="0.35">
      <c r="A196" s="397" t="s">
        <v>250</v>
      </c>
      <c r="B196" s="398" t="s">
        <v>178</v>
      </c>
      <c r="C196" s="399">
        <v>96.15</v>
      </c>
      <c r="D196" s="399"/>
      <c r="E196" s="399"/>
      <c r="F196" s="399"/>
      <c r="G196" s="399"/>
      <c r="H196" s="400"/>
      <c r="I196" s="401">
        <v>90000</v>
      </c>
      <c r="J196" s="401">
        <v>90000</v>
      </c>
      <c r="K196" s="401">
        <v>86535</v>
      </c>
      <c r="L196" s="402">
        <v>1</v>
      </c>
    </row>
    <row r="197" spans="1:12" s="315" customFormat="1" ht="20.25" x14ac:dyDescent="0.35">
      <c r="A197" s="347" t="s">
        <v>188</v>
      </c>
      <c r="B197" s="403"/>
      <c r="C197" s="404"/>
      <c r="D197" s="404"/>
      <c r="E197" s="404"/>
      <c r="F197" s="404"/>
      <c r="G197" s="404"/>
      <c r="H197" s="405"/>
      <c r="I197" s="406">
        <f>SUM(I177:I196)</f>
        <v>4831178.29</v>
      </c>
      <c r="J197" s="406">
        <f>SUM(J177:J196)</f>
        <v>4831178.29</v>
      </c>
      <c r="K197" s="406">
        <f>SUM(K177:K196)</f>
        <v>4595069.3600000003</v>
      </c>
      <c r="L197" s="349">
        <f>SUM(L177:L196)</f>
        <v>28</v>
      </c>
    </row>
    <row r="198" spans="1:12" s="315" customFormat="1" ht="20.25" x14ac:dyDescent="0.35">
      <c r="A198" s="347" t="s">
        <v>252</v>
      </c>
      <c r="B198" s="403"/>
      <c r="C198" s="404"/>
      <c r="D198" s="404"/>
      <c r="E198" s="404"/>
      <c r="F198" s="404"/>
      <c r="G198" s="404"/>
      <c r="H198" s="405"/>
      <c r="I198" s="406"/>
      <c r="J198" s="406"/>
      <c r="K198" s="406"/>
      <c r="L198" s="349"/>
    </row>
    <row r="199" spans="1:12" s="316" customFormat="1" ht="20.25" x14ac:dyDescent="0.35">
      <c r="A199" s="397" t="s">
        <v>253</v>
      </c>
      <c r="B199" s="398" t="s">
        <v>178</v>
      </c>
      <c r="C199" s="399">
        <v>101.72320000000001</v>
      </c>
      <c r="D199" s="399">
        <v>8.5</v>
      </c>
      <c r="E199" s="399" t="s">
        <v>254</v>
      </c>
      <c r="F199" s="399">
        <v>7.4871400000000001</v>
      </c>
      <c r="G199" s="399">
        <v>7.6999899999999997</v>
      </c>
      <c r="H199" s="400" t="s">
        <v>192</v>
      </c>
      <c r="I199" s="401">
        <v>30000</v>
      </c>
      <c r="J199" s="401">
        <v>36363.629999999997</v>
      </c>
      <c r="K199" s="401">
        <v>30516.959999999999</v>
      </c>
      <c r="L199" s="402">
        <v>3</v>
      </c>
    </row>
    <row r="200" spans="1:12" s="316" customFormat="1" ht="20.25" x14ac:dyDescent="0.35">
      <c r="A200" s="397" t="s">
        <v>255</v>
      </c>
      <c r="B200" s="398" t="s">
        <v>178</v>
      </c>
      <c r="C200" s="399">
        <v>99.993200000000002</v>
      </c>
      <c r="D200" s="399">
        <v>9.75</v>
      </c>
      <c r="E200" s="399" t="s">
        <v>256</v>
      </c>
      <c r="F200" s="399">
        <v>9.75</v>
      </c>
      <c r="G200" s="399">
        <v>10.112310000000001</v>
      </c>
      <c r="H200" s="400" t="s">
        <v>192</v>
      </c>
      <c r="I200" s="401">
        <v>60000</v>
      </c>
      <c r="J200" s="401">
        <v>60000</v>
      </c>
      <c r="K200" s="401">
        <v>59995.96</v>
      </c>
      <c r="L200" s="402">
        <v>1</v>
      </c>
    </row>
    <row r="201" spans="1:12" s="316" customFormat="1" ht="20.25" x14ac:dyDescent="0.35">
      <c r="A201" s="397" t="s">
        <v>257</v>
      </c>
      <c r="B201" s="398" t="s">
        <v>178</v>
      </c>
      <c r="C201" s="399">
        <v>94.650700000000001</v>
      </c>
      <c r="D201" s="399">
        <v>6.75</v>
      </c>
      <c r="E201" s="399" t="s">
        <v>258</v>
      </c>
      <c r="F201" s="399">
        <v>8.9</v>
      </c>
      <c r="G201" s="399">
        <v>9.09802</v>
      </c>
      <c r="H201" s="400" t="s">
        <v>192</v>
      </c>
      <c r="I201" s="401">
        <v>110000</v>
      </c>
      <c r="J201" s="401">
        <v>110000</v>
      </c>
      <c r="K201" s="401">
        <v>104115.87</v>
      </c>
      <c r="L201" s="402">
        <v>1</v>
      </c>
    </row>
    <row r="202" spans="1:12" s="316" customFormat="1" ht="20.25" x14ac:dyDescent="0.35">
      <c r="A202" s="397" t="s">
        <v>259</v>
      </c>
      <c r="B202" s="398" t="s">
        <v>178</v>
      </c>
      <c r="C202" s="399">
        <v>99.995800000000003</v>
      </c>
      <c r="D202" s="399">
        <v>8.5</v>
      </c>
      <c r="E202" s="399" t="s">
        <v>260</v>
      </c>
      <c r="F202" s="399">
        <v>8.5</v>
      </c>
      <c r="G202" s="399">
        <v>8.7747899999999994</v>
      </c>
      <c r="H202" s="400" t="s">
        <v>192</v>
      </c>
      <c r="I202" s="401">
        <v>15000</v>
      </c>
      <c r="J202" s="401">
        <v>29988</v>
      </c>
      <c r="K202" s="401">
        <v>14999.38</v>
      </c>
      <c r="L202" s="402">
        <v>1</v>
      </c>
    </row>
    <row r="203" spans="1:12" s="316" customFormat="1" ht="20.25" x14ac:dyDescent="0.35">
      <c r="A203" s="397" t="s">
        <v>261</v>
      </c>
      <c r="B203" s="398" t="s">
        <v>178</v>
      </c>
      <c r="C203" s="399">
        <v>102.43429999999999</v>
      </c>
      <c r="D203" s="399">
        <v>9</v>
      </c>
      <c r="E203" s="399" t="s">
        <v>262</v>
      </c>
      <c r="F203" s="399">
        <v>7.6761999999999997</v>
      </c>
      <c r="G203" s="399">
        <v>7.90001</v>
      </c>
      <c r="H203" s="400" t="s">
        <v>192</v>
      </c>
      <c r="I203" s="401">
        <v>20000</v>
      </c>
      <c r="J203" s="401">
        <v>25000</v>
      </c>
      <c r="K203" s="401">
        <v>20486.86</v>
      </c>
      <c r="L203" s="402">
        <v>2</v>
      </c>
    </row>
    <row r="204" spans="1:12" s="316" customFormat="1" ht="20.25" x14ac:dyDescent="0.35">
      <c r="A204" s="397" t="s">
        <v>261</v>
      </c>
      <c r="B204" s="398" t="s">
        <v>178</v>
      </c>
      <c r="C204" s="399">
        <v>98.786699999999996</v>
      </c>
      <c r="D204" s="399">
        <v>9</v>
      </c>
      <c r="E204" s="399" t="s">
        <v>263</v>
      </c>
      <c r="F204" s="399">
        <v>9.9</v>
      </c>
      <c r="G204" s="399">
        <v>10.273630000000001</v>
      </c>
      <c r="H204" s="400" t="s">
        <v>192</v>
      </c>
      <c r="I204" s="401">
        <v>1279</v>
      </c>
      <c r="J204" s="401">
        <v>1279</v>
      </c>
      <c r="K204" s="401">
        <v>1263.48</v>
      </c>
      <c r="L204" s="402">
        <v>1</v>
      </c>
    </row>
    <row r="205" spans="1:12" s="316" customFormat="1" ht="20.25" x14ac:dyDescent="0.35">
      <c r="A205" s="397" t="s">
        <v>261</v>
      </c>
      <c r="B205" s="398" t="s">
        <v>178</v>
      </c>
      <c r="C205" s="399">
        <v>98.763599999999997</v>
      </c>
      <c r="D205" s="399">
        <v>9</v>
      </c>
      <c r="E205" s="399" t="s">
        <v>264</v>
      </c>
      <c r="F205" s="399">
        <v>9.9</v>
      </c>
      <c r="G205" s="399">
        <v>10.273630000000001</v>
      </c>
      <c r="H205" s="400" t="s">
        <v>192</v>
      </c>
      <c r="I205" s="401">
        <v>6133.4</v>
      </c>
      <c r="J205" s="401">
        <v>9436</v>
      </c>
      <c r="K205" s="401">
        <v>6057.57</v>
      </c>
      <c r="L205" s="402">
        <v>1</v>
      </c>
    </row>
    <row r="206" spans="1:12" s="316" customFormat="1" ht="20.25" x14ac:dyDescent="0.35">
      <c r="A206" s="397" t="s">
        <v>261</v>
      </c>
      <c r="B206" s="398" t="s">
        <v>178</v>
      </c>
      <c r="C206" s="399">
        <v>98.749600000000001</v>
      </c>
      <c r="D206" s="399">
        <v>9</v>
      </c>
      <c r="E206" s="399" t="s">
        <v>265</v>
      </c>
      <c r="F206" s="399">
        <v>9.9</v>
      </c>
      <c r="G206" s="399">
        <v>10.273630000000001</v>
      </c>
      <c r="H206" s="400" t="s">
        <v>192</v>
      </c>
      <c r="I206" s="401">
        <v>734.5</v>
      </c>
      <c r="J206" s="401">
        <v>1130</v>
      </c>
      <c r="K206" s="401">
        <v>725.32</v>
      </c>
      <c r="L206" s="402">
        <v>1</v>
      </c>
    </row>
    <row r="207" spans="1:12" s="316" customFormat="1" ht="20.25" x14ac:dyDescent="0.35">
      <c r="A207" s="397" t="s">
        <v>261</v>
      </c>
      <c r="B207" s="398" t="s">
        <v>178</v>
      </c>
      <c r="C207" s="399">
        <v>98.674099999999996</v>
      </c>
      <c r="D207" s="399">
        <v>9</v>
      </c>
      <c r="E207" s="399" t="s">
        <v>266</v>
      </c>
      <c r="F207" s="399">
        <v>9.9499999999999993</v>
      </c>
      <c r="G207" s="399">
        <v>10.327450000000001</v>
      </c>
      <c r="H207" s="400" t="s">
        <v>192</v>
      </c>
      <c r="I207" s="401">
        <v>200000</v>
      </c>
      <c r="J207" s="401">
        <v>200000</v>
      </c>
      <c r="K207" s="401">
        <v>197348.38</v>
      </c>
      <c r="L207" s="402">
        <v>2</v>
      </c>
    </row>
    <row r="208" spans="1:12" s="316" customFormat="1" ht="20.25" x14ac:dyDescent="0.35">
      <c r="A208" s="397" t="s">
        <v>267</v>
      </c>
      <c r="B208" s="398" t="s">
        <v>178</v>
      </c>
      <c r="C208" s="399">
        <v>99.414500000000004</v>
      </c>
      <c r="D208" s="399">
        <v>8</v>
      </c>
      <c r="E208" s="399" t="s">
        <v>268</v>
      </c>
      <c r="F208" s="399">
        <v>8.3345699999999994</v>
      </c>
      <c r="G208" s="399">
        <v>8.5986999999999991</v>
      </c>
      <c r="H208" s="400" t="s">
        <v>192</v>
      </c>
      <c r="I208" s="401">
        <v>40081.5</v>
      </c>
      <c r="J208" s="401">
        <v>45000</v>
      </c>
      <c r="K208" s="401">
        <v>39846.82</v>
      </c>
      <c r="L208" s="402">
        <v>1</v>
      </c>
    </row>
    <row r="209" spans="1:12" s="316" customFormat="1" ht="20.25" x14ac:dyDescent="0.35">
      <c r="A209" s="397" t="s">
        <v>267</v>
      </c>
      <c r="B209" s="398" t="s">
        <v>178</v>
      </c>
      <c r="C209" s="399">
        <v>100.86199999999999</v>
      </c>
      <c r="D209" s="399">
        <v>9</v>
      </c>
      <c r="E209" s="399" t="s">
        <v>269</v>
      </c>
      <c r="F209" s="399">
        <v>8.5982500000000002</v>
      </c>
      <c r="G209" s="399">
        <v>8.8794799999999992</v>
      </c>
      <c r="H209" s="400" t="s">
        <v>192</v>
      </c>
      <c r="I209" s="401">
        <v>360750</v>
      </c>
      <c r="J209" s="401">
        <v>370000</v>
      </c>
      <c r="K209" s="401">
        <v>363859.67</v>
      </c>
      <c r="L209" s="402">
        <v>1</v>
      </c>
    </row>
    <row r="210" spans="1:12" s="316" customFormat="1" ht="20.25" x14ac:dyDescent="0.35">
      <c r="A210" s="397" t="s">
        <v>267</v>
      </c>
      <c r="B210" s="398" t="s">
        <v>178</v>
      </c>
      <c r="C210" s="399">
        <v>99.323499999999996</v>
      </c>
      <c r="D210" s="399">
        <v>9</v>
      </c>
      <c r="E210" s="399" t="s">
        <v>270</v>
      </c>
      <c r="F210" s="399">
        <v>9.6</v>
      </c>
      <c r="G210" s="399">
        <v>9.9511599999999998</v>
      </c>
      <c r="H210" s="400" t="s">
        <v>192</v>
      </c>
      <c r="I210" s="401">
        <v>40000.050000000003</v>
      </c>
      <c r="J210" s="401">
        <v>88889</v>
      </c>
      <c r="K210" s="401">
        <v>39729.480000000003</v>
      </c>
      <c r="L210" s="402">
        <v>1</v>
      </c>
    </row>
    <row r="211" spans="1:12" s="316" customFormat="1" ht="20.25" x14ac:dyDescent="0.35">
      <c r="A211" s="397" t="s">
        <v>271</v>
      </c>
      <c r="B211" s="398" t="s">
        <v>178</v>
      </c>
      <c r="C211" s="399">
        <v>101.7895</v>
      </c>
      <c r="D211" s="399">
        <v>9</v>
      </c>
      <c r="E211" s="399" t="s">
        <v>272</v>
      </c>
      <c r="F211" s="399">
        <v>7.6761799999999996</v>
      </c>
      <c r="G211" s="399">
        <v>7.8999800000000002</v>
      </c>
      <c r="H211" s="400" t="s">
        <v>192</v>
      </c>
      <c r="I211" s="401">
        <v>20000.2</v>
      </c>
      <c r="J211" s="401">
        <v>36364</v>
      </c>
      <c r="K211" s="401">
        <v>20358.099999999999</v>
      </c>
      <c r="L211" s="402">
        <v>2</v>
      </c>
    </row>
    <row r="212" spans="1:12" s="316" customFormat="1" ht="20.25" x14ac:dyDescent="0.35">
      <c r="A212" s="397" t="s">
        <v>271</v>
      </c>
      <c r="B212" s="398" t="s">
        <v>178</v>
      </c>
      <c r="C212" s="399">
        <v>102.4603</v>
      </c>
      <c r="D212" s="399">
        <v>9</v>
      </c>
      <c r="E212" s="399" t="s">
        <v>273</v>
      </c>
      <c r="F212" s="399">
        <v>7.6762100000000002</v>
      </c>
      <c r="G212" s="399">
        <v>7.90001</v>
      </c>
      <c r="H212" s="400" t="s">
        <v>192</v>
      </c>
      <c r="I212" s="401">
        <v>20000</v>
      </c>
      <c r="J212" s="401">
        <v>25000</v>
      </c>
      <c r="K212" s="401">
        <v>20492.060000000001</v>
      </c>
      <c r="L212" s="402">
        <v>2</v>
      </c>
    </row>
    <row r="213" spans="1:12" s="316" customFormat="1" ht="20.25" x14ac:dyDescent="0.35">
      <c r="A213" s="397" t="s">
        <v>271</v>
      </c>
      <c r="B213" s="398" t="s">
        <v>178</v>
      </c>
      <c r="C213" s="399">
        <v>100.36879999999999</v>
      </c>
      <c r="D213" s="399">
        <v>8</v>
      </c>
      <c r="E213" s="399" t="s">
        <v>274</v>
      </c>
      <c r="F213" s="399">
        <v>7.7706299999999997</v>
      </c>
      <c r="G213" s="399">
        <v>8.0000099999999996</v>
      </c>
      <c r="H213" s="400" t="s">
        <v>192</v>
      </c>
      <c r="I213" s="401">
        <v>10150</v>
      </c>
      <c r="J213" s="401">
        <v>14500</v>
      </c>
      <c r="K213" s="401">
        <v>10187.43</v>
      </c>
      <c r="L213" s="402">
        <v>1</v>
      </c>
    </row>
    <row r="214" spans="1:12" s="316" customFormat="1" ht="20.25" x14ac:dyDescent="0.35">
      <c r="A214" s="397" t="s">
        <v>271</v>
      </c>
      <c r="B214" s="398" t="s">
        <v>178</v>
      </c>
      <c r="C214" s="399">
        <v>98.6892</v>
      </c>
      <c r="D214" s="399">
        <v>9</v>
      </c>
      <c r="E214" s="399" t="s">
        <v>275</v>
      </c>
      <c r="F214" s="399">
        <v>9.9499999999999993</v>
      </c>
      <c r="G214" s="399">
        <v>10.327450000000001</v>
      </c>
      <c r="H214" s="400" t="s">
        <v>192</v>
      </c>
      <c r="I214" s="401">
        <v>110000</v>
      </c>
      <c r="J214" s="401">
        <v>110000</v>
      </c>
      <c r="K214" s="401">
        <v>108558.15</v>
      </c>
      <c r="L214" s="402">
        <v>1</v>
      </c>
    </row>
    <row r="215" spans="1:12" s="316" customFormat="1" ht="20.25" x14ac:dyDescent="0.35">
      <c r="A215" s="397" t="s">
        <v>276</v>
      </c>
      <c r="B215" s="398" t="s">
        <v>178</v>
      </c>
      <c r="C215" s="399">
        <v>102.2176</v>
      </c>
      <c r="D215" s="399">
        <v>8.5</v>
      </c>
      <c r="E215" s="399" t="s">
        <v>277</v>
      </c>
      <c r="F215" s="399">
        <v>7.2978399999999999</v>
      </c>
      <c r="G215" s="399">
        <v>7.5</v>
      </c>
      <c r="H215" s="400" t="s">
        <v>192</v>
      </c>
      <c r="I215" s="401">
        <v>30000</v>
      </c>
      <c r="J215" s="401">
        <v>33333.33</v>
      </c>
      <c r="K215" s="401">
        <v>30665.31</v>
      </c>
      <c r="L215" s="402">
        <v>3</v>
      </c>
    </row>
    <row r="216" spans="1:12" s="316" customFormat="1" ht="20.25" x14ac:dyDescent="0.35">
      <c r="A216" s="397" t="s">
        <v>278</v>
      </c>
      <c r="B216" s="398" t="s">
        <v>178</v>
      </c>
      <c r="C216" s="399">
        <v>99.114500000000007</v>
      </c>
      <c r="D216" s="399">
        <v>8</v>
      </c>
      <c r="E216" s="399" t="s">
        <v>279</v>
      </c>
      <c r="F216" s="399">
        <v>9.25</v>
      </c>
      <c r="G216" s="399">
        <v>9.5758299999999998</v>
      </c>
      <c r="H216" s="400" t="s">
        <v>192</v>
      </c>
      <c r="I216" s="401">
        <v>4972.5</v>
      </c>
      <c r="J216" s="401">
        <v>16575</v>
      </c>
      <c r="K216" s="401">
        <v>4928.47</v>
      </c>
      <c r="L216" s="402">
        <v>1</v>
      </c>
    </row>
    <row r="217" spans="1:12" s="316" customFormat="1" ht="20.25" x14ac:dyDescent="0.35">
      <c r="A217" s="397" t="s">
        <v>280</v>
      </c>
      <c r="B217" s="398" t="s">
        <v>178</v>
      </c>
      <c r="C217" s="399">
        <v>101.69629999999999</v>
      </c>
      <c r="D217" s="399">
        <v>9.5</v>
      </c>
      <c r="E217" s="399" t="s">
        <v>281</v>
      </c>
      <c r="F217" s="399">
        <v>8.0534800000000004</v>
      </c>
      <c r="G217" s="399">
        <v>8.2999799999999997</v>
      </c>
      <c r="H217" s="400" t="s">
        <v>192</v>
      </c>
      <c r="I217" s="401">
        <v>30000</v>
      </c>
      <c r="J217" s="401">
        <v>40905.360000000001</v>
      </c>
      <c r="K217" s="401">
        <v>30508.89</v>
      </c>
      <c r="L217" s="402">
        <v>3</v>
      </c>
    </row>
    <row r="218" spans="1:12" s="316" customFormat="1" ht="20.25" x14ac:dyDescent="0.35">
      <c r="A218" s="397" t="s">
        <v>282</v>
      </c>
      <c r="B218" s="398" t="s">
        <v>178</v>
      </c>
      <c r="C218" s="399">
        <v>100</v>
      </c>
      <c r="D218" s="399">
        <v>7</v>
      </c>
      <c r="E218" s="399" t="s">
        <v>283</v>
      </c>
      <c r="F218" s="399">
        <v>6.9941300000000002</v>
      </c>
      <c r="G218" s="399">
        <v>7.1164199999999997</v>
      </c>
      <c r="H218" s="400" t="s">
        <v>192</v>
      </c>
      <c r="I218" s="401">
        <v>1400000</v>
      </c>
      <c r="J218" s="401">
        <v>1400000</v>
      </c>
      <c r="K218" s="401">
        <v>1400000</v>
      </c>
      <c r="L218" s="402">
        <v>1</v>
      </c>
    </row>
    <row r="219" spans="1:12" s="316" customFormat="1" ht="20.25" x14ac:dyDescent="0.35">
      <c r="A219" s="397" t="s">
        <v>284</v>
      </c>
      <c r="B219" s="398" t="s">
        <v>178</v>
      </c>
      <c r="C219" s="399">
        <v>99.994900000000001</v>
      </c>
      <c r="D219" s="399">
        <v>9.75</v>
      </c>
      <c r="E219" s="399" t="s">
        <v>285</v>
      </c>
      <c r="F219" s="399">
        <v>9.75</v>
      </c>
      <c r="G219" s="399">
        <v>10.112310000000001</v>
      </c>
      <c r="H219" s="400" t="s">
        <v>192</v>
      </c>
      <c r="I219" s="401">
        <v>42000</v>
      </c>
      <c r="J219" s="401">
        <v>42000</v>
      </c>
      <c r="K219" s="401">
        <v>41997.87</v>
      </c>
      <c r="L219" s="402">
        <v>1</v>
      </c>
    </row>
    <row r="220" spans="1:12" s="316" customFormat="1" ht="20.25" x14ac:dyDescent="0.35">
      <c r="A220" s="397" t="s">
        <v>284</v>
      </c>
      <c r="B220" s="398" t="s">
        <v>178</v>
      </c>
      <c r="C220" s="399">
        <v>99.996600000000001</v>
      </c>
      <c r="D220" s="399">
        <v>9.75</v>
      </c>
      <c r="E220" s="399" t="s">
        <v>286</v>
      </c>
      <c r="F220" s="399">
        <v>9.75</v>
      </c>
      <c r="G220" s="399">
        <v>10.112310000000001</v>
      </c>
      <c r="H220" s="400" t="s">
        <v>192</v>
      </c>
      <c r="I220" s="401">
        <v>200000</v>
      </c>
      <c r="J220" s="401">
        <v>200000</v>
      </c>
      <c r="K220" s="401">
        <v>199993.24</v>
      </c>
      <c r="L220" s="402">
        <v>1</v>
      </c>
    </row>
    <row r="221" spans="1:12" s="316" customFormat="1" ht="20.25" x14ac:dyDescent="0.35">
      <c r="A221" s="397" t="s">
        <v>284</v>
      </c>
      <c r="B221" s="398" t="s">
        <v>178</v>
      </c>
      <c r="C221" s="399">
        <v>99.998999999999995</v>
      </c>
      <c r="D221" s="399">
        <v>9.75</v>
      </c>
      <c r="E221" s="399" t="s">
        <v>287</v>
      </c>
      <c r="F221" s="399">
        <v>9.75</v>
      </c>
      <c r="G221" s="399">
        <v>10.112310000000001</v>
      </c>
      <c r="H221" s="400" t="s">
        <v>192</v>
      </c>
      <c r="I221" s="401">
        <v>600534</v>
      </c>
      <c r="J221" s="401">
        <v>600534</v>
      </c>
      <c r="K221" s="401">
        <v>600528.34</v>
      </c>
      <c r="L221" s="402">
        <v>1</v>
      </c>
    </row>
    <row r="222" spans="1:12" s="316" customFormat="1" ht="20.25" x14ac:dyDescent="0.35">
      <c r="A222" s="397" t="s">
        <v>284</v>
      </c>
      <c r="B222" s="398" t="s">
        <v>178</v>
      </c>
      <c r="C222" s="399">
        <v>98.9131</v>
      </c>
      <c r="D222" s="399">
        <v>9.75</v>
      </c>
      <c r="E222" s="399" t="s">
        <v>288</v>
      </c>
      <c r="F222" s="399">
        <v>10.3</v>
      </c>
      <c r="G222" s="399">
        <v>10.70471</v>
      </c>
      <c r="H222" s="400" t="s">
        <v>192</v>
      </c>
      <c r="I222" s="401">
        <v>800000</v>
      </c>
      <c r="J222" s="401">
        <v>800000</v>
      </c>
      <c r="K222" s="401">
        <v>791305.27</v>
      </c>
      <c r="L222" s="402">
        <v>1</v>
      </c>
    </row>
    <row r="223" spans="1:12" s="316" customFormat="1" ht="20.25" x14ac:dyDescent="0.35">
      <c r="A223" s="397" t="s">
        <v>289</v>
      </c>
      <c r="B223" s="398" t="s">
        <v>178</v>
      </c>
      <c r="C223" s="399">
        <v>98.679199999999994</v>
      </c>
      <c r="D223" s="399">
        <v>8.75</v>
      </c>
      <c r="E223" s="399" t="s">
        <v>290</v>
      </c>
      <c r="F223" s="399">
        <v>9.9</v>
      </c>
      <c r="G223" s="399">
        <v>10.273630000000001</v>
      </c>
      <c r="H223" s="400" t="s">
        <v>192</v>
      </c>
      <c r="I223" s="401">
        <v>8188.13</v>
      </c>
      <c r="J223" s="401">
        <v>13101</v>
      </c>
      <c r="K223" s="401">
        <v>8079.98</v>
      </c>
      <c r="L223" s="402">
        <v>1</v>
      </c>
    </row>
    <row r="224" spans="1:12" s="316" customFormat="1" ht="20.25" x14ac:dyDescent="0.35">
      <c r="A224" s="397" t="s">
        <v>291</v>
      </c>
      <c r="B224" s="398" t="s">
        <v>178</v>
      </c>
      <c r="C224" s="399">
        <v>98.903700000000001</v>
      </c>
      <c r="D224" s="399">
        <v>7</v>
      </c>
      <c r="E224" s="399" t="s">
        <v>292</v>
      </c>
      <c r="F224" s="399">
        <v>7.4398299999999997</v>
      </c>
      <c r="G224" s="399">
        <v>7.6499899999999998</v>
      </c>
      <c r="H224" s="400" t="s">
        <v>192</v>
      </c>
      <c r="I224" s="401">
        <v>100000.22</v>
      </c>
      <c r="J224" s="401">
        <v>109830</v>
      </c>
      <c r="K224" s="401">
        <v>98903.92</v>
      </c>
      <c r="L224" s="402">
        <v>2</v>
      </c>
    </row>
    <row r="225" spans="1:12" s="316" customFormat="1" ht="20.25" x14ac:dyDescent="0.35">
      <c r="A225" s="397" t="s">
        <v>291</v>
      </c>
      <c r="B225" s="398" t="s">
        <v>178</v>
      </c>
      <c r="C225" s="399">
        <v>103.9457</v>
      </c>
      <c r="D225" s="399">
        <v>9</v>
      </c>
      <c r="E225" s="399" t="s">
        <v>293</v>
      </c>
      <c r="F225" s="399">
        <v>7.5817100000000002</v>
      </c>
      <c r="G225" s="399">
        <v>7.8000100000000003</v>
      </c>
      <c r="H225" s="400" t="s">
        <v>192</v>
      </c>
      <c r="I225" s="401">
        <v>30086.639999999999</v>
      </c>
      <c r="J225" s="401">
        <v>32400</v>
      </c>
      <c r="K225" s="401">
        <v>31273.77</v>
      </c>
      <c r="L225" s="402">
        <v>3</v>
      </c>
    </row>
    <row r="226" spans="1:12" s="316" customFormat="1" ht="20.25" x14ac:dyDescent="0.35">
      <c r="A226" s="397" t="s">
        <v>294</v>
      </c>
      <c r="B226" s="398" t="s">
        <v>178</v>
      </c>
      <c r="C226" s="399">
        <v>99.996200000000002</v>
      </c>
      <c r="D226" s="399">
        <v>8.25</v>
      </c>
      <c r="E226" s="399" t="s">
        <v>295</v>
      </c>
      <c r="F226" s="399">
        <v>8.25</v>
      </c>
      <c r="G226" s="399">
        <v>8.5087600000000005</v>
      </c>
      <c r="H226" s="400" t="s">
        <v>192</v>
      </c>
      <c r="I226" s="401">
        <v>2429.1999999999998</v>
      </c>
      <c r="J226" s="401">
        <v>4000</v>
      </c>
      <c r="K226" s="401">
        <v>2429.11</v>
      </c>
      <c r="L226" s="402">
        <v>1</v>
      </c>
    </row>
    <row r="227" spans="1:12" s="316" customFormat="1" ht="20.25" x14ac:dyDescent="0.35">
      <c r="A227" s="397" t="s">
        <v>294</v>
      </c>
      <c r="B227" s="398" t="s">
        <v>178</v>
      </c>
      <c r="C227" s="399">
        <v>99.999099999999999</v>
      </c>
      <c r="D227" s="399">
        <v>9</v>
      </c>
      <c r="E227" s="399" t="s">
        <v>296</v>
      </c>
      <c r="F227" s="399">
        <v>9</v>
      </c>
      <c r="G227" s="399">
        <v>9.3083299999999998</v>
      </c>
      <c r="H227" s="400" t="s">
        <v>192</v>
      </c>
      <c r="I227" s="401">
        <v>3000</v>
      </c>
      <c r="J227" s="401">
        <v>8000</v>
      </c>
      <c r="K227" s="401">
        <v>2999.98</v>
      </c>
      <c r="L227" s="402">
        <v>1</v>
      </c>
    </row>
    <row r="228" spans="1:12" s="316" customFormat="1" ht="20.25" x14ac:dyDescent="0.35">
      <c r="A228" s="397" t="s">
        <v>297</v>
      </c>
      <c r="B228" s="398" t="s">
        <v>178</v>
      </c>
      <c r="C228" s="399">
        <v>99.001999999999995</v>
      </c>
      <c r="D228" s="399">
        <v>9.5500000000000007</v>
      </c>
      <c r="E228" s="399" t="s">
        <v>298</v>
      </c>
      <c r="F228" s="399">
        <v>0</v>
      </c>
      <c r="G228" s="399">
        <v>10.3813</v>
      </c>
      <c r="H228" s="400" t="s">
        <v>192</v>
      </c>
      <c r="I228" s="401">
        <v>50696</v>
      </c>
      <c r="J228" s="401">
        <v>50696</v>
      </c>
      <c r="K228" s="401">
        <v>50190.09</v>
      </c>
      <c r="L228" s="402">
        <v>1</v>
      </c>
    </row>
    <row r="229" spans="1:12" s="316" customFormat="1" ht="20.25" x14ac:dyDescent="0.35">
      <c r="A229" s="397" t="s">
        <v>297</v>
      </c>
      <c r="B229" s="398" t="s">
        <v>178</v>
      </c>
      <c r="C229" s="399">
        <v>98.996700000000004</v>
      </c>
      <c r="D229" s="399">
        <v>9.5500000000000007</v>
      </c>
      <c r="E229" s="399" t="s">
        <v>299</v>
      </c>
      <c r="F229" s="399">
        <v>0</v>
      </c>
      <c r="G229" s="399">
        <v>10.3813</v>
      </c>
      <c r="H229" s="400" t="s">
        <v>192</v>
      </c>
      <c r="I229" s="401">
        <v>16000</v>
      </c>
      <c r="J229" s="401">
        <v>16000</v>
      </c>
      <c r="K229" s="401">
        <v>15839.49</v>
      </c>
      <c r="L229" s="402">
        <v>1</v>
      </c>
    </row>
    <row r="230" spans="1:12" s="316" customFormat="1" ht="20.25" x14ac:dyDescent="0.35">
      <c r="A230" s="397" t="s">
        <v>300</v>
      </c>
      <c r="B230" s="398" t="s">
        <v>178</v>
      </c>
      <c r="C230" s="399">
        <v>101.1698</v>
      </c>
      <c r="D230" s="399">
        <v>8</v>
      </c>
      <c r="E230" s="399" t="s">
        <v>301</v>
      </c>
      <c r="F230" s="399">
        <v>7.2978500000000004</v>
      </c>
      <c r="G230" s="399">
        <v>7.5000099999999996</v>
      </c>
      <c r="H230" s="400" t="s">
        <v>192</v>
      </c>
      <c r="I230" s="401">
        <v>140000</v>
      </c>
      <c r="J230" s="401">
        <v>200000</v>
      </c>
      <c r="K230" s="401">
        <v>141637.72</v>
      </c>
      <c r="L230" s="402">
        <v>1</v>
      </c>
    </row>
    <row r="231" spans="1:12" s="316" customFormat="1" ht="20.25" x14ac:dyDescent="0.35">
      <c r="A231" s="397" t="s">
        <v>300</v>
      </c>
      <c r="B231" s="398" t="s">
        <v>178</v>
      </c>
      <c r="C231" s="399">
        <v>98.341099999999997</v>
      </c>
      <c r="D231" s="399">
        <v>9</v>
      </c>
      <c r="E231" s="399" t="s">
        <v>302</v>
      </c>
      <c r="F231" s="399">
        <v>9.9</v>
      </c>
      <c r="G231" s="399">
        <v>10.273630000000001</v>
      </c>
      <c r="H231" s="400" t="s">
        <v>192</v>
      </c>
      <c r="I231" s="401">
        <v>10000</v>
      </c>
      <c r="J231" s="401">
        <v>10000</v>
      </c>
      <c r="K231" s="401">
        <v>9834.1200000000008</v>
      </c>
      <c r="L231" s="402">
        <v>1</v>
      </c>
    </row>
    <row r="232" spans="1:12" s="316" customFormat="1" ht="20.25" x14ac:dyDescent="0.35">
      <c r="A232" s="397" t="s">
        <v>303</v>
      </c>
      <c r="B232" s="398" t="s">
        <v>178</v>
      </c>
      <c r="C232" s="399">
        <v>96.1999</v>
      </c>
      <c r="D232" s="399">
        <v>8</v>
      </c>
      <c r="E232" s="399" t="s">
        <v>304</v>
      </c>
      <c r="F232" s="399">
        <v>9.9</v>
      </c>
      <c r="G232" s="399">
        <v>10.273630000000001</v>
      </c>
      <c r="H232" s="400" t="s">
        <v>192</v>
      </c>
      <c r="I232" s="401">
        <v>812.35</v>
      </c>
      <c r="J232" s="401">
        <v>844</v>
      </c>
      <c r="K232" s="401">
        <v>781.48</v>
      </c>
      <c r="L232" s="402">
        <v>1</v>
      </c>
    </row>
    <row r="233" spans="1:12" s="316" customFormat="1" ht="20.25" x14ac:dyDescent="0.35">
      <c r="A233" s="397" t="s">
        <v>303</v>
      </c>
      <c r="B233" s="398" t="s">
        <v>178</v>
      </c>
      <c r="C233" s="399">
        <v>96.172300000000007</v>
      </c>
      <c r="D233" s="399">
        <v>8</v>
      </c>
      <c r="E233" s="399" t="s">
        <v>305</v>
      </c>
      <c r="F233" s="399">
        <v>9.9</v>
      </c>
      <c r="G233" s="399">
        <v>10.273630000000001</v>
      </c>
      <c r="H233" s="400" t="s">
        <v>192</v>
      </c>
      <c r="I233" s="401">
        <v>1808.54</v>
      </c>
      <c r="J233" s="401">
        <v>1879</v>
      </c>
      <c r="K233" s="401">
        <v>1739.31</v>
      </c>
      <c r="L233" s="402">
        <v>1</v>
      </c>
    </row>
    <row r="234" spans="1:12" s="316" customFormat="1" ht="20.25" x14ac:dyDescent="0.35">
      <c r="A234" s="397" t="s">
        <v>306</v>
      </c>
      <c r="B234" s="398" t="s">
        <v>178</v>
      </c>
      <c r="C234" s="399">
        <v>99.997699999999995</v>
      </c>
      <c r="D234" s="399">
        <v>7</v>
      </c>
      <c r="E234" s="399" t="s">
        <v>307</v>
      </c>
      <c r="F234" s="399">
        <v>7</v>
      </c>
      <c r="G234" s="399">
        <v>7.1859000000000002</v>
      </c>
      <c r="H234" s="400" t="s">
        <v>192</v>
      </c>
      <c r="I234" s="401">
        <v>4800</v>
      </c>
      <c r="J234" s="401">
        <v>8000</v>
      </c>
      <c r="K234" s="401">
        <v>4799.8999999999996</v>
      </c>
      <c r="L234" s="402">
        <v>2</v>
      </c>
    </row>
    <row r="235" spans="1:12" s="316" customFormat="1" ht="20.25" x14ac:dyDescent="0.35">
      <c r="A235" s="397" t="s">
        <v>308</v>
      </c>
      <c r="B235" s="398" t="s">
        <v>178</v>
      </c>
      <c r="C235" s="399">
        <v>101.81489999999999</v>
      </c>
      <c r="D235" s="399">
        <v>8</v>
      </c>
      <c r="E235" s="399" t="s">
        <v>309</v>
      </c>
      <c r="F235" s="399">
        <v>7.2663200000000003</v>
      </c>
      <c r="G235" s="399">
        <v>7.4667300000000001</v>
      </c>
      <c r="H235" s="400" t="s">
        <v>192</v>
      </c>
      <c r="I235" s="401">
        <v>10000</v>
      </c>
      <c r="J235" s="401">
        <v>10638.3</v>
      </c>
      <c r="K235" s="401">
        <v>10181.49</v>
      </c>
      <c r="L235" s="402">
        <v>1</v>
      </c>
    </row>
    <row r="236" spans="1:12" s="316" customFormat="1" ht="20.25" x14ac:dyDescent="0.35">
      <c r="A236" s="397" t="s">
        <v>310</v>
      </c>
      <c r="B236" s="398" t="s">
        <v>178</v>
      </c>
      <c r="C236" s="399">
        <v>99.802499999999995</v>
      </c>
      <c r="D236" s="399">
        <v>8.5</v>
      </c>
      <c r="E236" s="399" t="s">
        <v>311</v>
      </c>
      <c r="F236" s="399">
        <v>8.6</v>
      </c>
      <c r="G236" s="399">
        <v>8.8813399999999998</v>
      </c>
      <c r="H236" s="400" t="s">
        <v>192</v>
      </c>
      <c r="I236" s="401">
        <v>297500</v>
      </c>
      <c r="J236" s="401">
        <v>350000</v>
      </c>
      <c r="K236" s="401">
        <v>296912.67</v>
      </c>
      <c r="L236" s="402">
        <v>1</v>
      </c>
    </row>
    <row r="237" spans="1:12" s="316" customFormat="1" ht="20.25" x14ac:dyDescent="0.35">
      <c r="A237" s="397" t="s">
        <v>312</v>
      </c>
      <c r="B237" s="398" t="s">
        <v>178</v>
      </c>
      <c r="C237" s="399">
        <v>101.6818</v>
      </c>
      <c r="D237" s="399">
        <v>9</v>
      </c>
      <c r="E237" s="399" t="s">
        <v>313</v>
      </c>
      <c r="F237" s="399">
        <v>7.6761900000000001</v>
      </c>
      <c r="G237" s="399">
        <v>7.9</v>
      </c>
      <c r="H237" s="400" t="s">
        <v>192</v>
      </c>
      <c r="I237" s="401">
        <v>30003.27</v>
      </c>
      <c r="J237" s="401">
        <v>46230</v>
      </c>
      <c r="K237" s="401">
        <v>30507.87</v>
      </c>
      <c r="L237" s="402">
        <v>3</v>
      </c>
    </row>
    <row r="238" spans="1:12" s="316" customFormat="1" ht="20.25" x14ac:dyDescent="0.35">
      <c r="A238" s="397" t="s">
        <v>314</v>
      </c>
      <c r="B238" s="398" t="s">
        <v>178</v>
      </c>
      <c r="C238" s="399">
        <v>97.348399999999998</v>
      </c>
      <c r="D238" s="399">
        <v>7.1</v>
      </c>
      <c r="E238" s="399" t="s">
        <v>315</v>
      </c>
      <c r="F238" s="399">
        <v>8</v>
      </c>
      <c r="G238" s="399">
        <v>8.2432099999999995</v>
      </c>
      <c r="H238" s="400" t="s">
        <v>192</v>
      </c>
      <c r="I238" s="401">
        <v>32812.5</v>
      </c>
      <c r="J238" s="401">
        <v>35000</v>
      </c>
      <c r="K238" s="401">
        <v>31942.48</v>
      </c>
      <c r="L238" s="402">
        <v>1</v>
      </c>
    </row>
    <row r="239" spans="1:12" s="316" customFormat="1" ht="20.25" x14ac:dyDescent="0.35">
      <c r="A239" s="397" t="s">
        <v>314</v>
      </c>
      <c r="B239" s="398" t="s">
        <v>178</v>
      </c>
      <c r="C239" s="399">
        <v>98.524699999999996</v>
      </c>
      <c r="D239" s="399">
        <v>7.75</v>
      </c>
      <c r="E239" s="399" t="s">
        <v>305</v>
      </c>
      <c r="F239" s="399">
        <v>8.5</v>
      </c>
      <c r="G239" s="399">
        <v>8.7747899999999994</v>
      </c>
      <c r="H239" s="400" t="s">
        <v>192</v>
      </c>
      <c r="I239" s="401">
        <v>12600</v>
      </c>
      <c r="J239" s="401">
        <v>14000</v>
      </c>
      <c r="K239" s="401">
        <v>12414.12</v>
      </c>
      <c r="L239" s="402">
        <v>1</v>
      </c>
    </row>
    <row r="240" spans="1:12" s="316" customFormat="1" ht="20.25" x14ac:dyDescent="0.35">
      <c r="A240" s="397" t="s">
        <v>316</v>
      </c>
      <c r="B240" s="398" t="s">
        <v>178</v>
      </c>
      <c r="C240" s="399">
        <v>98.930400000000006</v>
      </c>
      <c r="D240" s="399">
        <v>8.5</v>
      </c>
      <c r="E240" s="399" t="s">
        <v>203</v>
      </c>
      <c r="F240" s="399">
        <v>9.6</v>
      </c>
      <c r="G240" s="399">
        <v>9.9511599999999998</v>
      </c>
      <c r="H240" s="400" t="s">
        <v>192</v>
      </c>
      <c r="I240" s="401">
        <v>37000.25</v>
      </c>
      <c r="J240" s="401">
        <v>69237</v>
      </c>
      <c r="K240" s="401">
        <v>36604.519999999997</v>
      </c>
      <c r="L240" s="402">
        <v>1</v>
      </c>
    </row>
    <row r="241" spans="1:12" s="316" customFormat="1" ht="20.25" x14ac:dyDescent="0.35">
      <c r="A241" s="397" t="s">
        <v>317</v>
      </c>
      <c r="B241" s="398" t="s">
        <v>178</v>
      </c>
      <c r="C241" s="399">
        <v>103.6455</v>
      </c>
      <c r="D241" s="399">
        <v>9</v>
      </c>
      <c r="E241" s="399" t="s">
        <v>318</v>
      </c>
      <c r="F241" s="399">
        <v>7.3925200000000002</v>
      </c>
      <c r="G241" s="399">
        <v>7.59999</v>
      </c>
      <c r="H241" s="400" t="s">
        <v>192</v>
      </c>
      <c r="I241" s="401">
        <v>10023.200000000001</v>
      </c>
      <c r="J241" s="401">
        <v>13400</v>
      </c>
      <c r="K241" s="401">
        <v>10388.6</v>
      </c>
      <c r="L241" s="402">
        <v>1</v>
      </c>
    </row>
    <row r="242" spans="1:12" s="316" customFormat="1" ht="20.25" x14ac:dyDescent="0.35">
      <c r="A242" s="397" t="s">
        <v>317</v>
      </c>
      <c r="B242" s="398" t="s">
        <v>178</v>
      </c>
      <c r="C242" s="399">
        <v>103.4361</v>
      </c>
      <c r="D242" s="399">
        <v>9</v>
      </c>
      <c r="E242" s="399" t="s">
        <v>319</v>
      </c>
      <c r="F242" s="399">
        <v>7.4871400000000001</v>
      </c>
      <c r="G242" s="399">
        <v>7.6999899999999997</v>
      </c>
      <c r="H242" s="400" t="s">
        <v>192</v>
      </c>
      <c r="I242" s="401">
        <v>20196</v>
      </c>
      <c r="J242" s="401">
        <v>27000</v>
      </c>
      <c r="K242" s="401">
        <v>20889.96</v>
      </c>
      <c r="L242" s="402">
        <v>2</v>
      </c>
    </row>
    <row r="243" spans="1:12" s="316" customFormat="1" ht="20.25" x14ac:dyDescent="0.35">
      <c r="A243" s="397" t="s">
        <v>317</v>
      </c>
      <c r="B243" s="398" t="s">
        <v>178</v>
      </c>
      <c r="C243" s="399">
        <v>97.822800000000001</v>
      </c>
      <c r="D243" s="399">
        <v>9</v>
      </c>
      <c r="E243" s="399" t="s">
        <v>320</v>
      </c>
      <c r="F243" s="399">
        <v>9.9</v>
      </c>
      <c r="G243" s="399">
        <v>10.273630000000001</v>
      </c>
      <c r="H243" s="400" t="s">
        <v>192</v>
      </c>
      <c r="I243" s="401">
        <v>10100</v>
      </c>
      <c r="J243" s="401">
        <v>10100</v>
      </c>
      <c r="K243" s="401">
        <v>9880.1</v>
      </c>
      <c r="L243" s="402">
        <v>1</v>
      </c>
    </row>
    <row r="244" spans="1:12" s="316" customFormat="1" ht="20.25" x14ac:dyDescent="0.35">
      <c r="A244" s="397" t="s">
        <v>317</v>
      </c>
      <c r="B244" s="398" t="s">
        <v>178</v>
      </c>
      <c r="C244" s="399">
        <v>97.819000000000003</v>
      </c>
      <c r="D244" s="399">
        <v>9</v>
      </c>
      <c r="E244" s="399" t="s">
        <v>321</v>
      </c>
      <c r="F244" s="399">
        <v>9.9</v>
      </c>
      <c r="G244" s="399">
        <v>10.273630000000001</v>
      </c>
      <c r="H244" s="400" t="s">
        <v>192</v>
      </c>
      <c r="I244" s="401">
        <v>10200</v>
      </c>
      <c r="J244" s="401">
        <v>10200</v>
      </c>
      <c r="K244" s="401">
        <v>9977.5400000000009</v>
      </c>
      <c r="L244" s="402">
        <v>1</v>
      </c>
    </row>
    <row r="245" spans="1:12" s="316" customFormat="1" ht="20.25" x14ac:dyDescent="0.35">
      <c r="A245" s="397" t="s">
        <v>322</v>
      </c>
      <c r="B245" s="398" t="s">
        <v>178</v>
      </c>
      <c r="C245" s="399">
        <v>99.066199999999995</v>
      </c>
      <c r="D245" s="399">
        <v>9</v>
      </c>
      <c r="E245" s="399" t="s">
        <v>323</v>
      </c>
      <c r="F245" s="399">
        <v>9.9</v>
      </c>
      <c r="G245" s="399">
        <v>10.273630000000001</v>
      </c>
      <c r="H245" s="400" t="s">
        <v>192</v>
      </c>
      <c r="I245" s="401">
        <v>1882.75</v>
      </c>
      <c r="J245" s="401">
        <v>2510</v>
      </c>
      <c r="K245" s="401">
        <v>1865.17</v>
      </c>
      <c r="L245" s="402">
        <v>1</v>
      </c>
    </row>
    <row r="246" spans="1:12" s="316" customFormat="1" ht="20.25" x14ac:dyDescent="0.35">
      <c r="A246" s="397" t="s">
        <v>324</v>
      </c>
      <c r="B246" s="398" t="s">
        <v>178</v>
      </c>
      <c r="C246" s="399">
        <v>98.895300000000006</v>
      </c>
      <c r="D246" s="399">
        <v>8.75</v>
      </c>
      <c r="E246" s="399" t="s">
        <v>325</v>
      </c>
      <c r="F246" s="399">
        <v>9.5</v>
      </c>
      <c r="G246" s="399">
        <v>9.7256199999999993</v>
      </c>
      <c r="H246" s="400" t="s">
        <v>192</v>
      </c>
      <c r="I246" s="401">
        <v>660000</v>
      </c>
      <c r="J246" s="401">
        <v>660000</v>
      </c>
      <c r="K246" s="401">
        <v>652709.37</v>
      </c>
      <c r="L246" s="402">
        <v>1</v>
      </c>
    </row>
    <row r="247" spans="1:12" s="316" customFormat="1" ht="20.25" x14ac:dyDescent="0.35">
      <c r="A247" s="397" t="s">
        <v>326</v>
      </c>
      <c r="B247" s="398" t="s">
        <v>178</v>
      </c>
      <c r="C247" s="399">
        <v>98.011799999999994</v>
      </c>
      <c r="D247" s="399">
        <v>9</v>
      </c>
      <c r="E247" s="399" t="s">
        <v>327</v>
      </c>
      <c r="F247" s="399">
        <v>9.9</v>
      </c>
      <c r="G247" s="399">
        <v>10.273630000000001</v>
      </c>
      <c r="H247" s="400" t="s">
        <v>192</v>
      </c>
      <c r="I247" s="401">
        <v>7451</v>
      </c>
      <c r="J247" s="401">
        <v>7451</v>
      </c>
      <c r="K247" s="401">
        <v>7302.86</v>
      </c>
      <c r="L247" s="402">
        <v>2</v>
      </c>
    </row>
    <row r="248" spans="1:12" s="316" customFormat="1" ht="20.25" x14ac:dyDescent="0.35">
      <c r="A248" s="397" t="s">
        <v>326</v>
      </c>
      <c r="B248" s="398" t="s">
        <v>178</v>
      </c>
      <c r="C248" s="399">
        <v>97.364599999999996</v>
      </c>
      <c r="D248" s="399">
        <v>9</v>
      </c>
      <c r="E248" s="399" t="s">
        <v>328</v>
      </c>
      <c r="F248" s="399">
        <v>9.9499999999999993</v>
      </c>
      <c r="G248" s="399">
        <v>10.327450000000001</v>
      </c>
      <c r="H248" s="400" t="s">
        <v>192</v>
      </c>
      <c r="I248" s="401">
        <v>250000</v>
      </c>
      <c r="J248" s="401">
        <v>250000</v>
      </c>
      <c r="K248" s="401">
        <v>243411.58</v>
      </c>
      <c r="L248" s="402">
        <v>1</v>
      </c>
    </row>
    <row r="249" spans="1:12" s="316" customFormat="1" ht="20.25" x14ac:dyDescent="0.35">
      <c r="A249" s="397" t="s">
        <v>329</v>
      </c>
      <c r="B249" s="398" t="s">
        <v>178</v>
      </c>
      <c r="C249" s="399">
        <v>102.7814</v>
      </c>
      <c r="D249" s="399">
        <v>9</v>
      </c>
      <c r="E249" s="399" t="s">
        <v>330</v>
      </c>
      <c r="F249" s="399">
        <v>7.7706</v>
      </c>
      <c r="G249" s="399">
        <v>7.9999799999999999</v>
      </c>
      <c r="H249" s="400" t="s">
        <v>192</v>
      </c>
      <c r="I249" s="401">
        <v>30002.400000000001</v>
      </c>
      <c r="J249" s="401">
        <v>33336</v>
      </c>
      <c r="K249" s="401">
        <v>30836.880000000001</v>
      </c>
      <c r="L249" s="402">
        <v>3</v>
      </c>
    </row>
    <row r="250" spans="1:12" s="316" customFormat="1" ht="20.25" x14ac:dyDescent="0.35">
      <c r="A250" s="397" t="s">
        <v>329</v>
      </c>
      <c r="B250" s="398" t="s">
        <v>178</v>
      </c>
      <c r="C250" s="399">
        <v>97.739900000000006</v>
      </c>
      <c r="D250" s="399">
        <v>9</v>
      </c>
      <c r="E250" s="399" t="s">
        <v>327</v>
      </c>
      <c r="F250" s="399">
        <v>9.9</v>
      </c>
      <c r="G250" s="399">
        <v>10.273630000000001</v>
      </c>
      <c r="H250" s="400" t="s">
        <v>192</v>
      </c>
      <c r="I250" s="401">
        <v>10000</v>
      </c>
      <c r="J250" s="401">
        <v>10000</v>
      </c>
      <c r="K250" s="401">
        <v>9774</v>
      </c>
      <c r="L250" s="402">
        <v>1</v>
      </c>
    </row>
    <row r="251" spans="1:12" s="316" customFormat="1" ht="20.25" x14ac:dyDescent="0.35">
      <c r="A251" s="397" t="s">
        <v>331</v>
      </c>
      <c r="B251" s="398" t="s">
        <v>178</v>
      </c>
      <c r="C251" s="399">
        <v>99.306600000000003</v>
      </c>
      <c r="D251" s="399">
        <v>9.25</v>
      </c>
      <c r="E251" s="399" t="s">
        <v>332</v>
      </c>
      <c r="F251" s="399">
        <v>9.75</v>
      </c>
      <c r="G251" s="399">
        <v>10.112310000000001</v>
      </c>
      <c r="H251" s="400" t="s">
        <v>192</v>
      </c>
      <c r="I251" s="401">
        <v>60000</v>
      </c>
      <c r="J251" s="401">
        <v>60000</v>
      </c>
      <c r="K251" s="401">
        <v>59584.01</v>
      </c>
      <c r="L251" s="402">
        <v>1</v>
      </c>
    </row>
    <row r="252" spans="1:12" s="316" customFormat="1" ht="20.25" x14ac:dyDescent="0.35">
      <c r="A252" s="397" t="s">
        <v>333</v>
      </c>
      <c r="B252" s="398" t="s">
        <v>178</v>
      </c>
      <c r="C252" s="399">
        <v>100.32470000000001</v>
      </c>
      <c r="D252" s="399">
        <v>8</v>
      </c>
      <c r="E252" s="399" t="s">
        <v>334</v>
      </c>
      <c r="F252" s="399">
        <v>7.8649800000000001</v>
      </c>
      <c r="G252" s="399">
        <v>8.1000099999999993</v>
      </c>
      <c r="H252" s="400" t="s">
        <v>192</v>
      </c>
      <c r="I252" s="401">
        <v>20031</v>
      </c>
      <c r="J252" s="401">
        <v>22000</v>
      </c>
      <c r="K252" s="401">
        <v>20096.04</v>
      </c>
      <c r="L252" s="402">
        <v>2</v>
      </c>
    </row>
    <row r="253" spans="1:12" s="316" customFormat="1" ht="20.25" x14ac:dyDescent="0.35">
      <c r="A253" s="397" t="s">
        <v>335</v>
      </c>
      <c r="B253" s="398" t="s">
        <v>178</v>
      </c>
      <c r="C253" s="399">
        <v>100.636</v>
      </c>
      <c r="D253" s="399">
        <v>8</v>
      </c>
      <c r="E253" s="399" t="s">
        <v>336</v>
      </c>
      <c r="F253" s="399">
        <v>7.2978500000000004</v>
      </c>
      <c r="G253" s="399">
        <v>7.5000099999999996</v>
      </c>
      <c r="H253" s="400" t="s">
        <v>192</v>
      </c>
      <c r="I253" s="401">
        <v>30000</v>
      </c>
      <c r="J253" s="401">
        <v>75000</v>
      </c>
      <c r="K253" s="401">
        <v>30190.799999999999</v>
      </c>
      <c r="L253" s="402">
        <v>3</v>
      </c>
    </row>
    <row r="254" spans="1:12" s="316" customFormat="1" ht="20.25" x14ac:dyDescent="0.35">
      <c r="A254" s="397" t="s">
        <v>335</v>
      </c>
      <c r="B254" s="398" t="s">
        <v>178</v>
      </c>
      <c r="C254" s="399">
        <v>98.110799999999998</v>
      </c>
      <c r="D254" s="399">
        <v>9</v>
      </c>
      <c r="E254" s="399" t="s">
        <v>337</v>
      </c>
      <c r="F254" s="399">
        <v>9.9499999999999993</v>
      </c>
      <c r="G254" s="399">
        <v>10.327450000000001</v>
      </c>
      <c r="H254" s="400" t="s">
        <v>192</v>
      </c>
      <c r="I254" s="401">
        <v>13527.9</v>
      </c>
      <c r="J254" s="401">
        <v>15031</v>
      </c>
      <c r="K254" s="401">
        <v>13272.34</v>
      </c>
      <c r="L254" s="402">
        <v>1</v>
      </c>
    </row>
    <row r="255" spans="1:12" s="316" customFormat="1" ht="20.25" x14ac:dyDescent="0.35">
      <c r="A255" s="397" t="s">
        <v>338</v>
      </c>
      <c r="B255" s="398" t="s">
        <v>178</v>
      </c>
      <c r="C255" s="399">
        <v>99.062600000000003</v>
      </c>
      <c r="D255" s="399">
        <v>8</v>
      </c>
      <c r="E255" s="399" t="s">
        <v>339</v>
      </c>
      <c r="F255" s="399">
        <v>9</v>
      </c>
      <c r="G255" s="399">
        <v>9.3083299999999998</v>
      </c>
      <c r="H255" s="400" t="s">
        <v>192</v>
      </c>
      <c r="I255" s="401">
        <v>24000</v>
      </c>
      <c r="J255" s="401">
        <v>24000</v>
      </c>
      <c r="K255" s="401">
        <v>23775.03</v>
      </c>
      <c r="L255" s="402">
        <v>1</v>
      </c>
    </row>
    <row r="256" spans="1:12" s="316" customFormat="1" ht="20.25" x14ac:dyDescent="0.35">
      <c r="A256" s="397" t="s">
        <v>340</v>
      </c>
      <c r="B256" s="398" t="s">
        <v>178</v>
      </c>
      <c r="C256" s="399">
        <v>99.065600000000003</v>
      </c>
      <c r="D256" s="399">
        <v>9</v>
      </c>
      <c r="E256" s="399" t="s">
        <v>341</v>
      </c>
      <c r="F256" s="399">
        <v>9.9</v>
      </c>
      <c r="G256" s="399">
        <v>10.273630000000001</v>
      </c>
      <c r="H256" s="400" t="s">
        <v>192</v>
      </c>
      <c r="I256" s="401">
        <v>10000</v>
      </c>
      <c r="J256" s="401">
        <v>10000</v>
      </c>
      <c r="K256" s="401">
        <v>9906.57</v>
      </c>
      <c r="L256" s="402">
        <v>1</v>
      </c>
    </row>
    <row r="257" spans="1:12" s="316" customFormat="1" ht="20.25" x14ac:dyDescent="0.35">
      <c r="A257" s="397" t="s">
        <v>342</v>
      </c>
      <c r="B257" s="398" t="s">
        <v>178</v>
      </c>
      <c r="C257" s="399">
        <v>97.688599999999994</v>
      </c>
      <c r="D257" s="399">
        <v>9</v>
      </c>
      <c r="E257" s="399" t="s">
        <v>327</v>
      </c>
      <c r="F257" s="399">
        <v>9.9</v>
      </c>
      <c r="G257" s="399">
        <v>10.273630000000001</v>
      </c>
      <c r="H257" s="400" t="s">
        <v>192</v>
      </c>
      <c r="I257" s="401">
        <v>500000</v>
      </c>
      <c r="J257" s="401">
        <v>500000</v>
      </c>
      <c r="K257" s="401">
        <v>488443.01</v>
      </c>
      <c r="L257" s="402">
        <v>1</v>
      </c>
    </row>
    <row r="258" spans="1:12" s="316" customFormat="1" ht="20.25" x14ac:dyDescent="0.35">
      <c r="A258" s="397" t="s">
        <v>343</v>
      </c>
      <c r="B258" s="398" t="s">
        <v>178</v>
      </c>
      <c r="C258" s="399">
        <v>99.165800000000004</v>
      </c>
      <c r="D258" s="399">
        <v>9</v>
      </c>
      <c r="E258" s="399" t="s">
        <v>344</v>
      </c>
      <c r="F258" s="399">
        <v>9.6</v>
      </c>
      <c r="G258" s="399">
        <v>9.9511599999999998</v>
      </c>
      <c r="H258" s="400" t="s">
        <v>192</v>
      </c>
      <c r="I258" s="401">
        <v>30000.01</v>
      </c>
      <c r="J258" s="401">
        <v>44484</v>
      </c>
      <c r="K258" s="401">
        <v>29749.759999999998</v>
      </c>
      <c r="L258" s="402">
        <v>1</v>
      </c>
    </row>
    <row r="259" spans="1:12" s="316" customFormat="1" ht="20.25" x14ac:dyDescent="0.35">
      <c r="A259" s="397" t="s">
        <v>345</v>
      </c>
      <c r="B259" s="398" t="s">
        <v>178</v>
      </c>
      <c r="C259" s="399">
        <v>95.670599999999993</v>
      </c>
      <c r="D259" s="399">
        <v>8</v>
      </c>
      <c r="E259" s="399" t="s">
        <v>346</v>
      </c>
      <c r="F259" s="399">
        <v>10</v>
      </c>
      <c r="G259" s="399">
        <v>10.38128</v>
      </c>
      <c r="H259" s="400" t="s">
        <v>192</v>
      </c>
      <c r="I259" s="401">
        <v>15700</v>
      </c>
      <c r="J259" s="401">
        <v>15700</v>
      </c>
      <c r="K259" s="401">
        <v>15020.3</v>
      </c>
      <c r="L259" s="402">
        <v>1</v>
      </c>
    </row>
    <row r="260" spans="1:12" s="316" customFormat="1" ht="20.25" x14ac:dyDescent="0.35">
      <c r="A260" s="397" t="s">
        <v>347</v>
      </c>
      <c r="B260" s="398" t="s">
        <v>178</v>
      </c>
      <c r="C260" s="399">
        <v>102.1481</v>
      </c>
      <c r="D260" s="399">
        <v>9</v>
      </c>
      <c r="E260" s="399" t="s">
        <v>348</v>
      </c>
      <c r="F260" s="399">
        <v>7.2978300000000003</v>
      </c>
      <c r="G260" s="399">
        <v>7.4999900000000004</v>
      </c>
      <c r="H260" s="400" t="s">
        <v>192</v>
      </c>
      <c r="I260" s="401">
        <v>100000</v>
      </c>
      <c r="J260" s="401">
        <v>200000</v>
      </c>
      <c r="K260" s="401">
        <v>102148.1</v>
      </c>
      <c r="L260" s="402">
        <v>2</v>
      </c>
    </row>
    <row r="261" spans="1:12" s="316" customFormat="1" ht="20.25" x14ac:dyDescent="0.35">
      <c r="A261" s="397" t="s">
        <v>347</v>
      </c>
      <c r="B261" s="398" t="s">
        <v>178</v>
      </c>
      <c r="C261" s="399">
        <v>99.255399999999995</v>
      </c>
      <c r="D261" s="399">
        <v>9</v>
      </c>
      <c r="E261" s="399" t="s">
        <v>349</v>
      </c>
      <c r="F261" s="399">
        <v>9.6</v>
      </c>
      <c r="G261" s="399">
        <v>9.9511599999999998</v>
      </c>
      <c r="H261" s="400" t="s">
        <v>192</v>
      </c>
      <c r="I261" s="401">
        <v>20000</v>
      </c>
      <c r="J261" s="401">
        <v>40000</v>
      </c>
      <c r="K261" s="401">
        <v>19851.09</v>
      </c>
      <c r="L261" s="402">
        <v>1</v>
      </c>
    </row>
    <row r="262" spans="1:12" s="316" customFormat="1" ht="20.25" x14ac:dyDescent="0.35">
      <c r="A262" s="397" t="s">
        <v>350</v>
      </c>
      <c r="B262" s="398" t="s">
        <v>178</v>
      </c>
      <c r="C262" s="399">
        <v>98.908199999999994</v>
      </c>
      <c r="D262" s="399">
        <v>8.75</v>
      </c>
      <c r="E262" s="399" t="s">
        <v>351</v>
      </c>
      <c r="F262" s="399">
        <v>9.5523699999999998</v>
      </c>
      <c r="G262" s="399">
        <v>9.9000299999999992</v>
      </c>
      <c r="H262" s="400" t="s">
        <v>192</v>
      </c>
      <c r="I262" s="401">
        <v>42000</v>
      </c>
      <c r="J262" s="401">
        <v>60000</v>
      </c>
      <c r="K262" s="401">
        <v>41541.449999999997</v>
      </c>
      <c r="L262" s="402">
        <v>3</v>
      </c>
    </row>
    <row r="263" spans="1:12" s="316" customFormat="1" ht="20.25" x14ac:dyDescent="0.35">
      <c r="A263" s="397" t="s">
        <v>352</v>
      </c>
      <c r="B263" s="398" t="s">
        <v>178</v>
      </c>
      <c r="C263" s="399">
        <v>98.049300000000002</v>
      </c>
      <c r="D263" s="399">
        <v>9</v>
      </c>
      <c r="E263" s="399" t="s">
        <v>353</v>
      </c>
      <c r="F263" s="399">
        <v>9.9</v>
      </c>
      <c r="G263" s="399">
        <v>10.273630000000001</v>
      </c>
      <c r="H263" s="400" t="s">
        <v>192</v>
      </c>
      <c r="I263" s="401">
        <v>300000</v>
      </c>
      <c r="J263" s="401">
        <v>300000</v>
      </c>
      <c r="K263" s="401">
        <v>294148.03000000003</v>
      </c>
      <c r="L263" s="402">
        <v>1</v>
      </c>
    </row>
    <row r="264" spans="1:12" s="316" customFormat="1" ht="20.25" x14ac:dyDescent="0.35">
      <c r="A264" s="397" t="s">
        <v>352</v>
      </c>
      <c r="B264" s="398" t="s">
        <v>178</v>
      </c>
      <c r="C264" s="399">
        <v>98.0167</v>
      </c>
      <c r="D264" s="399">
        <v>9</v>
      </c>
      <c r="E264" s="399" t="s">
        <v>354</v>
      </c>
      <c r="F264" s="399">
        <v>9.9</v>
      </c>
      <c r="G264" s="399">
        <v>10.273630000000001</v>
      </c>
      <c r="H264" s="400" t="s">
        <v>192</v>
      </c>
      <c r="I264" s="401">
        <v>67249</v>
      </c>
      <c r="J264" s="401">
        <v>67249</v>
      </c>
      <c r="K264" s="401">
        <v>65915.28</v>
      </c>
      <c r="L264" s="402">
        <v>1</v>
      </c>
    </row>
    <row r="265" spans="1:12" s="316" customFormat="1" ht="20.25" x14ac:dyDescent="0.35">
      <c r="A265" s="397" t="s">
        <v>352</v>
      </c>
      <c r="B265" s="398" t="s">
        <v>178</v>
      </c>
      <c r="C265" s="399">
        <v>98.011799999999994</v>
      </c>
      <c r="D265" s="399">
        <v>9</v>
      </c>
      <c r="E265" s="399" t="s">
        <v>327</v>
      </c>
      <c r="F265" s="399">
        <v>9.9</v>
      </c>
      <c r="G265" s="399">
        <v>10.273630000000001</v>
      </c>
      <c r="H265" s="400" t="s">
        <v>192</v>
      </c>
      <c r="I265" s="401">
        <v>500000</v>
      </c>
      <c r="J265" s="401">
        <v>500000</v>
      </c>
      <c r="K265" s="401">
        <v>490059.18</v>
      </c>
      <c r="L265" s="402">
        <v>1</v>
      </c>
    </row>
    <row r="266" spans="1:12" s="316" customFormat="1" ht="20.25" x14ac:dyDescent="0.35">
      <c r="A266" s="397" t="s">
        <v>355</v>
      </c>
      <c r="B266" s="398" t="s">
        <v>178</v>
      </c>
      <c r="C266" s="399">
        <v>98.602199999999996</v>
      </c>
      <c r="D266" s="399">
        <v>8.5</v>
      </c>
      <c r="E266" s="399" t="s">
        <v>356</v>
      </c>
      <c r="F266" s="399">
        <v>9.25</v>
      </c>
      <c r="G266" s="399">
        <v>9.5758299999999998</v>
      </c>
      <c r="H266" s="400" t="s">
        <v>192</v>
      </c>
      <c r="I266" s="401">
        <v>40056.25</v>
      </c>
      <c r="J266" s="401">
        <v>47125</v>
      </c>
      <c r="K266" s="401">
        <v>39496.35</v>
      </c>
      <c r="L266" s="402">
        <v>2</v>
      </c>
    </row>
    <row r="267" spans="1:12" s="316" customFormat="1" ht="20.25" x14ac:dyDescent="0.35">
      <c r="A267" s="397" t="s">
        <v>357</v>
      </c>
      <c r="B267" s="398" t="s">
        <v>178</v>
      </c>
      <c r="C267" s="399">
        <v>97.558899999999994</v>
      </c>
      <c r="D267" s="399">
        <v>9</v>
      </c>
      <c r="E267" s="399" t="s">
        <v>358</v>
      </c>
      <c r="F267" s="399">
        <v>9.9499999999999993</v>
      </c>
      <c r="G267" s="399">
        <v>10.327450000000001</v>
      </c>
      <c r="H267" s="400" t="s">
        <v>192</v>
      </c>
      <c r="I267" s="401">
        <v>220000.2</v>
      </c>
      <c r="J267" s="401">
        <v>236916</v>
      </c>
      <c r="K267" s="401">
        <v>214629.88</v>
      </c>
      <c r="L267" s="402">
        <v>1</v>
      </c>
    </row>
    <row r="268" spans="1:12" s="316" customFormat="1" ht="20.25" x14ac:dyDescent="0.35">
      <c r="A268" s="397" t="s">
        <v>357</v>
      </c>
      <c r="B268" s="398" t="s">
        <v>178</v>
      </c>
      <c r="C268" s="399">
        <v>97.556799999999996</v>
      </c>
      <c r="D268" s="399">
        <v>9</v>
      </c>
      <c r="E268" s="399" t="s">
        <v>359</v>
      </c>
      <c r="F268" s="399">
        <v>9.9499999999999993</v>
      </c>
      <c r="G268" s="399">
        <v>10.327450000000001</v>
      </c>
      <c r="H268" s="400" t="s">
        <v>192</v>
      </c>
      <c r="I268" s="401">
        <v>30053.22</v>
      </c>
      <c r="J268" s="401">
        <v>32364</v>
      </c>
      <c r="K268" s="401">
        <v>29318.95</v>
      </c>
      <c r="L268" s="402">
        <v>5</v>
      </c>
    </row>
    <row r="269" spans="1:12" s="316" customFormat="1" ht="20.25" x14ac:dyDescent="0.35">
      <c r="A269" s="397" t="s">
        <v>357</v>
      </c>
      <c r="B269" s="398" t="s">
        <v>178</v>
      </c>
      <c r="C269" s="399">
        <v>97.548299999999998</v>
      </c>
      <c r="D269" s="399">
        <v>9</v>
      </c>
      <c r="E269" s="399" t="s">
        <v>360</v>
      </c>
      <c r="F269" s="399">
        <v>9.9499999999999993</v>
      </c>
      <c r="G269" s="399">
        <v>10.327450000000001</v>
      </c>
      <c r="H269" s="400" t="s">
        <v>192</v>
      </c>
      <c r="I269" s="401">
        <v>21649.38</v>
      </c>
      <c r="J269" s="401">
        <v>23314</v>
      </c>
      <c r="K269" s="401">
        <v>21118.61</v>
      </c>
      <c r="L269" s="402">
        <v>2</v>
      </c>
    </row>
    <row r="270" spans="1:12" s="316" customFormat="1" ht="20.25" x14ac:dyDescent="0.35">
      <c r="A270" s="397" t="s">
        <v>361</v>
      </c>
      <c r="B270" s="398" t="s">
        <v>178</v>
      </c>
      <c r="C270" s="399">
        <v>98.251800000000003</v>
      </c>
      <c r="D270" s="399">
        <v>9</v>
      </c>
      <c r="E270" s="399" t="s">
        <v>362</v>
      </c>
      <c r="F270" s="399">
        <v>9.9</v>
      </c>
      <c r="G270" s="399">
        <v>10.273630000000001</v>
      </c>
      <c r="H270" s="400" t="s">
        <v>192</v>
      </c>
      <c r="I270" s="401">
        <v>240404.15</v>
      </c>
      <c r="J270" s="401">
        <v>253057</v>
      </c>
      <c r="K270" s="401">
        <v>236201.43</v>
      </c>
      <c r="L270" s="402">
        <v>1</v>
      </c>
    </row>
    <row r="271" spans="1:12" s="316" customFormat="1" ht="20.25" x14ac:dyDescent="0.35">
      <c r="A271" s="397" t="s">
        <v>363</v>
      </c>
      <c r="B271" s="398" t="s">
        <v>178</v>
      </c>
      <c r="C271" s="399">
        <v>98.114199999999997</v>
      </c>
      <c r="D271" s="399">
        <v>9</v>
      </c>
      <c r="E271" s="399" t="s">
        <v>364</v>
      </c>
      <c r="F271" s="399">
        <v>9.9</v>
      </c>
      <c r="G271" s="399">
        <v>10.273630000000001</v>
      </c>
      <c r="H271" s="400" t="s">
        <v>192</v>
      </c>
      <c r="I271" s="401">
        <v>14797.2</v>
      </c>
      <c r="J271" s="401">
        <v>15576</v>
      </c>
      <c r="K271" s="401">
        <v>14518.16</v>
      </c>
      <c r="L271" s="402">
        <v>2</v>
      </c>
    </row>
    <row r="272" spans="1:12" s="316" customFormat="1" ht="20.25" x14ac:dyDescent="0.35">
      <c r="A272" s="397" t="s">
        <v>363</v>
      </c>
      <c r="B272" s="398" t="s">
        <v>178</v>
      </c>
      <c r="C272" s="399">
        <v>98.097200000000001</v>
      </c>
      <c r="D272" s="399">
        <v>9</v>
      </c>
      <c r="E272" s="399" t="s">
        <v>365</v>
      </c>
      <c r="F272" s="399">
        <v>9.9</v>
      </c>
      <c r="G272" s="399">
        <v>10.273630000000001</v>
      </c>
      <c r="H272" s="400" t="s">
        <v>192</v>
      </c>
      <c r="I272" s="401">
        <v>28779.3</v>
      </c>
      <c r="J272" s="401">
        <v>30294</v>
      </c>
      <c r="K272" s="401">
        <v>28231.69</v>
      </c>
      <c r="L272" s="402">
        <v>2</v>
      </c>
    </row>
    <row r="273" spans="1:12" s="316" customFormat="1" ht="20.25" x14ac:dyDescent="0.35">
      <c r="A273" s="397" t="s">
        <v>366</v>
      </c>
      <c r="B273" s="398" t="s">
        <v>178</v>
      </c>
      <c r="C273" s="399">
        <v>96.035899999999998</v>
      </c>
      <c r="D273" s="399">
        <v>8</v>
      </c>
      <c r="E273" s="399" t="s">
        <v>367</v>
      </c>
      <c r="F273" s="399">
        <v>10</v>
      </c>
      <c r="G273" s="399">
        <v>10.38128</v>
      </c>
      <c r="H273" s="400" t="s">
        <v>192</v>
      </c>
      <c r="I273" s="401">
        <v>400000</v>
      </c>
      <c r="J273" s="401">
        <v>400000</v>
      </c>
      <c r="K273" s="401">
        <v>384143.83</v>
      </c>
      <c r="L273" s="402">
        <v>1</v>
      </c>
    </row>
    <row r="274" spans="1:12" s="316" customFormat="1" ht="20.25" x14ac:dyDescent="0.35">
      <c r="A274" s="397" t="s">
        <v>368</v>
      </c>
      <c r="B274" s="398" t="s">
        <v>178</v>
      </c>
      <c r="C274" s="399">
        <v>96.623000000000005</v>
      </c>
      <c r="D274" s="399">
        <v>8</v>
      </c>
      <c r="E274" s="399" t="s">
        <v>369</v>
      </c>
      <c r="F274" s="399">
        <v>9.85</v>
      </c>
      <c r="G274" s="399">
        <v>10.21984</v>
      </c>
      <c r="H274" s="400" t="s">
        <v>192</v>
      </c>
      <c r="I274" s="401">
        <v>20620</v>
      </c>
      <c r="J274" s="401">
        <v>20620</v>
      </c>
      <c r="K274" s="401">
        <v>19923.68</v>
      </c>
      <c r="L274" s="402">
        <v>1</v>
      </c>
    </row>
    <row r="275" spans="1:12" s="315" customFormat="1" ht="20.25" x14ac:dyDescent="0.35">
      <c r="A275" s="347" t="s">
        <v>188</v>
      </c>
      <c r="B275" s="403"/>
      <c r="C275" s="404"/>
      <c r="D275" s="404"/>
      <c r="E275" s="404"/>
      <c r="F275" s="404"/>
      <c r="G275" s="404"/>
      <c r="H275" s="405"/>
      <c r="I275" s="406">
        <f>SUM(I199:I274)</f>
        <v>8698095.2100000009</v>
      </c>
      <c r="J275" s="406">
        <f>SUM(J199:J274)</f>
        <v>9292879.620000001</v>
      </c>
      <c r="K275" s="406">
        <f>SUM(K199:K274)</f>
        <v>8613860.5299999993</v>
      </c>
      <c r="L275" s="349">
        <f>SUM(L199:L274)</f>
        <v>110</v>
      </c>
    </row>
    <row r="276" spans="1:12" s="315" customFormat="1" ht="20.25" x14ac:dyDescent="0.35">
      <c r="A276" s="347" t="s">
        <v>370</v>
      </c>
      <c r="B276" s="403"/>
      <c r="C276" s="404"/>
      <c r="D276" s="404"/>
      <c r="E276" s="404"/>
      <c r="F276" s="404"/>
      <c r="G276" s="404"/>
      <c r="H276" s="405"/>
      <c r="I276" s="406"/>
      <c r="J276" s="406"/>
      <c r="K276" s="406"/>
      <c r="L276" s="349"/>
    </row>
    <row r="277" spans="1:12" s="316" customFormat="1" ht="20.25" x14ac:dyDescent="0.35">
      <c r="A277" s="397" t="s">
        <v>371</v>
      </c>
      <c r="B277" s="398" t="s">
        <v>178</v>
      </c>
      <c r="C277" s="399">
        <v>100</v>
      </c>
      <c r="D277" s="399">
        <v>9.6999999999999993</v>
      </c>
      <c r="E277" s="399" t="s">
        <v>372</v>
      </c>
      <c r="F277" s="399">
        <v>10.02276</v>
      </c>
      <c r="G277" s="399">
        <v>10.405799999999999</v>
      </c>
      <c r="H277" s="400" t="s">
        <v>192</v>
      </c>
      <c r="I277" s="401">
        <v>2100000</v>
      </c>
      <c r="J277" s="401">
        <v>2100000</v>
      </c>
      <c r="K277" s="401">
        <v>2100000</v>
      </c>
      <c r="L277" s="402">
        <v>1</v>
      </c>
    </row>
    <row r="278" spans="1:12" s="316" customFormat="1" ht="20.25" x14ac:dyDescent="0.35">
      <c r="A278" s="397" t="s">
        <v>373</v>
      </c>
      <c r="B278" s="398" t="s">
        <v>178</v>
      </c>
      <c r="C278" s="399">
        <v>86.778999999999996</v>
      </c>
      <c r="D278" s="399">
        <v>5</v>
      </c>
      <c r="E278" s="399" t="s">
        <v>374</v>
      </c>
      <c r="F278" s="399">
        <v>8.5</v>
      </c>
      <c r="G278" s="399">
        <v>8.7747899999999994</v>
      </c>
      <c r="H278" s="400" t="s">
        <v>192</v>
      </c>
      <c r="I278" s="401">
        <v>2100000</v>
      </c>
      <c r="J278" s="401">
        <v>2100000</v>
      </c>
      <c r="K278" s="401">
        <v>1822360.77</v>
      </c>
      <c r="L278" s="402">
        <v>1</v>
      </c>
    </row>
    <row r="279" spans="1:12" s="316" customFormat="1" ht="20.25" x14ac:dyDescent="0.35">
      <c r="A279" s="397" t="s">
        <v>177</v>
      </c>
      <c r="B279" s="398" t="s">
        <v>178</v>
      </c>
      <c r="C279" s="399">
        <v>102.7102</v>
      </c>
      <c r="D279" s="399">
        <v>9.02</v>
      </c>
      <c r="E279" s="399" t="s">
        <v>375</v>
      </c>
      <c r="F279" s="399">
        <v>5.944</v>
      </c>
      <c r="G279" s="399">
        <v>6.0323200000000003</v>
      </c>
      <c r="H279" s="400" t="s">
        <v>192</v>
      </c>
      <c r="I279" s="401">
        <v>562000</v>
      </c>
      <c r="J279" s="401">
        <v>562000</v>
      </c>
      <c r="K279" s="401">
        <v>577231.86</v>
      </c>
      <c r="L279" s="402">
        <v>1</v>
      </c>
    </row>
    <row r="280" spans="1:12" s="316" customFormat="1" ht="20.25" x14ac:dyDescent="0.35">
      <c r="A280" s="397" t="s">
        <v>177</v>
      </c>
      <c r="B280" s="398" t="s">
        <v>178</v>
      </c>
      <c r="C280" s="399">
        <v>100.7867</v>
      </c>
      <c r="D280" s="399">
        <v>9.02</v>
      </c>
      <c r="E280" s="399" t="s">
        <v>376</v>
      </c>
      <c r="F280" s="399">
        <v>8.1592199999999995</v>
      </c>
      <c r="G280" s="399">
        <v>8.3256499999999996</v>
      </c>
      <c r="H280" s="400" t="s">
        <v>192</v>
      </c>
      <c r="I280" s="401">
        <v>200000</v>
      </c>
      <c r="J280" s="401">
        <v>200000</v>
      </c>
      <c r="K280" s="401">
        <v>201573.4</v>
      </c>
      <c r="L280" s="402">
        <v>1</v>
      </c>
    </row>
    <row r="281" spans="1:12" s="316" customFormat="1" ht="20.25" x14ac:dyDescent="0.35">
      <c r="A281" s="397" t="s">
        <v>246</v>
      </c>
      <c r="B281" s="398" t="s">
        <v>178</v>
      </c>
      <c r="C281" s="399">
        <v>100.81319999999999</v>
      </c>
      <c r="D281" s="399">
        <v>10.54</v>
      </c>
      <c r="E281" s="399" t="s">
        <v>377</v>
      </c>
      <c r="F281" s="399">
        <v>8.6439699999999995</v>
      </c>
      <c r="G281" s="399">
        <v>8.9282199999999996</v>
      </c>
      <c r="H281" s="400" t="s">
        <v>192</v>
      </c>
      <c r="I281" s="401">
        <v>500000</v>
      </c>
      <c r="J281" s="401">
        <v>500000</v>
      </c>
      <c r="K281" s="401">
        <v>504066</v>
      </c>
      <c r="L281" s="402">
        <v>1</v>
      </c>
    </row>
    <row r="282" spans="1:12" s="315" customFormat="1" ht="20.25" x14ac:dyDescent="0.35">
      <c r="A282" s="347" t="s">
        <v>188</v>
      </c>
      <c r="B282" s="403"/>
      <c r="C282" s="404"/>
      <c r="D282" s="404"/>
      <c r="E282" s="404"/>
      <c r="F282" s="404"/>
      <c r="G282" s="404"/>
      <c r="H282" s="405"/>
      <c r="I282" s="406">
        <f>SUM(I277:I281)</f>
        <v>5462000</v>
      </c>
      <c r="J282" s="406">
        <f>SUM(J277:J281)</f>
        <v>5462000</v>
      </c>
      <c r="K282" s="406">
        <f>SUM(K277:K281)</f>
        <v>5205232.03</v>
      </c>
      <c r="L282" s="349">
        <f>SUM(L277:L281)</f>
        <v>5</v>
      </c>
    </row>
    <row r="283" spans="1:12" s="315" customFormat="1" ht="20.25" x14ac:dyDescent="0.35">
      <c r="A283" s="347" t="s">
        <v>378</v>
      </c>
      <c r="B283" s="403"/>
      <c r="C283" s="404"/>
      <c r="D283" s="404"/>
      <c r="E283" s="404"/>
      <c r="F283" s="404"/>
      <c r="G283" s="404"/>
      <c r="H283" s="405"/>
      <c r="I283" s="406"/>
      <c r="J283" s="406"/>
      <c r="K283" s="406"/>
      <c r="L283" s="349"/>
    </row>
    <row r="284" spans="1:12" s="316" customFormat="1" ht="20.25" x14ac:dyDescent="0.35">
      <c r="A284" s="397" t="s">
        <v>379</v>
      </c>
      <c r="B284" s="398" t="s">
        <v>178</v>
      </c>
      <c r="C284" s="399">
        <v>96.486199999999997</v>
      </c>
      <c r="D284" s="399"/>
      <c r="E284" s="399" t="s">
        <v>380</v>
      </c>
      <c r="F284" s="399">
        <v>9.5</v>
      </c>
      <c r="G284" s="399">
        <v>9.7799999999999994</v>
      </c>
      <c r="H284" s="400" t="s">
        <v>180</v>
      </c>
      <c r="I284" s="401">
        <v>300000</v>
      </c>
      <c r="J284" s="401">
        <v>300000</v>
      </c>
      <c r="K284" s="401">
        <v>289458.87</v>
      </c>
      <c r="L284" s="402">
        <v>1</v>
      </c>
    </row>
    <row r="285" spans="1:12" s="316" customFormat="1" ht="20.25" x14ac:dyDescent="0.35">
      <c r="A285" s="397" t="s">
        <v>381</v>
      </c>
      <c r="B285" s="398" t="s">
        <v>178</v>
      </c>
      <c r="C285" s="399">
        <v>98.400899999999993</v>
      </c>
      <c r="D285" s="399"/>
      <c r="E285" s="399" t="s">
        <v>237</v>
      </c>
      <c r="F285" s="399">
        <v>6.5</v>
      </c>
      <c r="G285" s="399">
        <v>6.660000000000001</v>
      </c>
      <c r="H285" s="400" t="s">
        <v>180</v>
      </c>
      <c r="I285" s="401">
        <v>8000000</v>
      </c>
      <c r="J285" s="401">
        <v>8000000</v>
      </c>
      <c r="K285" s="401">
        <v>7872078.7199999997</v>
      </c>
      <c r="L285" s="402">
        <v>1</v>
      </c>
    </row>
    <row r="286" spans="1:12" s="316" customFormat="1" ht="20.25" x14ac:dyDescent="0.35">
      <c r="A286" s="397" t="s">
        <v>382</v>
      </c>
      <c r="B286" s="398" t="s">
        <v>178</v>
      </c>
      <c r="C286" s="399">
        <v>99.576700000000002</v>
      </c>
      <c r="D286" s="399"/>
      <c r="E286" s="399" t="s">
        <v>383</v>
      </c>
      <c r="F286" s="399">
        <v>8.5</v>
      </c>
      <c r="G286" s="399">
        <v>8.8520000000000003</v>
      </c>
      <c r="H286" s="400" t="s">
        <v>180</v>
      </c>
      <c r="I286" s="401">
        <v>38200</v>
      </c>
      <c r="J286" s="401">
        <v>38200</v>
      </c>
      <c r="K286" s="401">
        <v>38038.339999999997</v>
      </c>
      <c r="L286" s="402">
        <v>1</v>
      </c>
    </row>
    <row r="287" spans="1:12" s="316" customFormat="1" ht="20.25" x14ac:dyDescent="0.35">
      <c r="A287" s="397" t="s">
        <v>259</v>
      </c>
      <c r="B287" s="398" t="s">
        <v>178</v>
      </c>
      <c r="C287" s="399">
        <v>95.670900000000003</v>
      </c>
      <c r="D287" s="399"/>
      <c r="E287" s="399" t="s">
        <v>384</v>
      </c>
      <c r="F287" s="399">
        <v>9</v>
      </c>
      <c r="G287" s="399">
        <v>9.2009999999999987</v>
      </c>
      <c r="H287" s="400" t="s">
        <v>180</v>
      </c>
      <c r="I287" s="401">
        <v>7300</v>
      </c>
      <c r="J287" s="401">
        <v>7300</v>
      </c>
      <c r="K287" s="401">
        <v>6983.98</v>
      </c>
      <c r="L287" s="402">
        <v>1</v>
      </c>
    </row>
    <row r="288" spans="1:12" s="316" customFormat="1" ht="20.25" x14ac:dyDescent="0.35">
      <c r="A288" s="397" t="s">
        <v>259</v>
      </c>
      <c r="B288" s="398" t="s">
        <v>178</v>
      </c>
      <c r="C288" s="399">
        <v>93.811000000000007</v>
      </c>
      <c r="D288" s="399"/>
      <c r="E288" s="399" t="s">
        <v>385</v>
      </c>
      <c r="F288" s="399">
        <v>9.5</v>
      </c>
      <c r="G288" s="399">
        <v>9.6359999999999992</v>
      </c>
      <c r="H288" s="400" t="s">
        <v>180</v>
      </c>
      <c r="I288" s="401">
        <v>302500</v>
      </c>
      <c r="J288" s="401">
        <v>302500</v>
      </c>
      <c r="K288" s="401">
        <v>283778.5</v>
      </c>
      <c r="L288" s="402">
        <v>1</v>
      </c>
    </row>
    <row r="289" spans="1:12" s="316" customFormat="1" ht="20.25" x14ac:dyDescent="0.35">
      <c r="A289" s="397" t="s">
        <v>259</v>
      </c>
      <c r="B289" s="398" t="s">
        <v>178</v>
      </c>
      <c r="C289" s="399">
        <v>93.556299999999993</v>
      </c>
      <c r="D289" s="399"/>
      <c r="E289" s="399" t="s">
        <v>386</v>
      </c>
      <c r="F289" s="399">
        <v>9.5</v>
      </c>
      <c r="G289" s="399">
        <v>9.6219999999999999</v>
      </c>
      <c r="H289" s="400" t="s">
        <v>180</v>
      </c>
      <c r="I289" s="401">
        <v>5400</v>
      </c>
      <c r="J289" s="401">
        <v>5400</v>
      </c>
      <c r="K289" s="401">
        <v>5052.04</v>
      </c>
      <c r="L289" s="402">
        <v>1</v>
      </c>
    </row>
    <row r="290" spans="1:12" s="316" customFormat="1" ht="20.25" x14ac:dyDescent="0.35">
      <c r="A290" s="397" t="s">
        <v>259</v>
      </c>
      <c r="B290" s="398" t="s">
        <v>178</v>
      </c>
      <c r="C290" s="399">
        <v>93.463999999999999</v>
      </c>
      <c r="D290" s="399"/>
      <c r="E290" s="399" t="s">
        <v>387</v>
      </c>
      <c r="F290" s="399">
        <v>9.5</v>
      </c>
      <c r="G290" s="399">
        <v>9.6170000000000009</v>
      </c>
      <c r="H290" s="400" t="s">
        <v>180</v>
      </c>
      <c r="I290" s="401">
        <v>2700</v>
      </c>
      <c r="J290" s="401">
        <v>2700</v>
      </c>
      <c r="K290" s="401">
        <v>2523.5300000000002</v>
      </c>
      <c r="L290" s="402">
        <v>1</v>
      </c>
    </row>
    <row r="291" spans="1:12" s="316" customFormat="1" ht="20.25" x14ac:dyDescent="0.35">
      <c r="A291" s="397" t="s">
        <v>259</v>
      </c>
      <c r="B291" s="398" t="s">
        <v>178</v>
      </c>
      <c r="C291" s="399">
        <v>93.440899999999999</v>
      </c>
      <c r="D291" s="399"/>
      <c r="E291" s="399" t="s">
        <v>388</v>
      </c>
      <c r="F291" s="399">
        <v>9.5</v>
      </c>
      <c r="G291" s="399">
        <v>9.6159999999999997</v>
      </c>
      <c r="H291" s="400" t="s">
        <v>180</v>
      </c>
      <c r="I291" s="401">
        <v>257366</v>
      </c>
      <c r="J291" s="401">
        <v>257366</v>
      </c>
      <c r="K291" s="401">
        <v>240485.27</v>
      </c>
      <c r="L291" s="402">
        <v>1</v>
      </c>
    </row>
    <row r="292" spans="1:12" s="316" customFormat="1" ht="20.25" x14ac:dyDescent="0.35">
      <c r="A292" s="397" t="s">
        <v>259</v>
      </c>
      <c r="B292" s="398" t="s">
        <v>178</v>
      </c>
      <c r="C292" s="399">
        <v>93.371799999999993</v>
      </c>
      <c r="D292" s="399"/>
      <c r="E292" s="399" t="s">
        <v>389</v>
      </c>
      <c r="F292" s="399">
        <v>9.5</v>
      </c>
      <c r="G292" s="399">
        <v>9.6120000000000001</v>
      </c>
      <c r="H292" s="400" t="s">
        <v>180</v>
      </c>
      <c r="I292" s="401">
        <v>10000</v>
      </c>
      <c r="J292" s="401">
        <v>10000</v>
      </c>
      <c r="K292" s="401">
        <v>9337.19</v>
      </c>
      <c r="L292" s="402">
        <v>1</v>
      </c>
    </row>
    <row r="293" spans="1:12" s="316" customFormat="1" ht="20.25" x14ac:dyDescent="0.35">
      <c r="A293" s="397" t="s">
        <v>259</v>
      </c>
      <c r="B293" s="398" t="s">
        <v>178</v>
      </c>
      <c r="C293" s="399">
        <v>95.351600000000005</v>
      </c>
      <c r="D293" s="399"/>
      <c r="E293" s="399" t="s">
        <v>390</v>
      </c>
      <c r="F293" s="399">
        <v>9.75</v>
      </c>
      <c r="G293" s="399">
        <v>9.9870000000000001</v>
      </c>
      <c r="H293" s="400" t="s">
        <v>180</v>
      </c>
      <c r="I293" s="401">
        <v>500000</v>
      </c>
      <c r="J293" s="401">
        <v>500000</v>
      </c>
      <c r="K293" s="401">
        <v>476758.05</v>
      </c>
      <c r="L293" s="402">
        <v>1</v>
      </c>
    </row>
    <row r="294" spans="1:12" s="316" customFormat="1" ht="20.25" x14ac:dyDescent="0.35">
      <c r="A294" s="397" t="s">
        <v>261</v>
      </c>
      <c r="B294" s="398" t="s">
        <v>178</v>
      </c>
      <c r="C294" s="399">
        <v>94.786699999999996</v>
      </c>
      <c r="D294" s="399"/>
      <c r="E294" s="399" t="s">
        <v>391</v>
      </c>
      <c r="F294" s="399">
        <v>9.9</v>
      </c>
      <c r="G294" s="399">
        <v>10.116999999999999</v>
      </c>
      <c r="H294" s="400" t="s">
        <v>180</v>
      </c>
      <c r="I294" s="401">
        <v>15795</v>
      </c>
      <c r="J294" s="401">
        <v>15795</v>
      </c>
      <c r="K294" s="401">
        <v>14971.56</v>
      </c>
      <c r="L294" s="402">
        <v>1</v>
      </c>
    </row>
    <row r="295" spans="1:12" s="316" customFormat="1" ht="20.25" x14ac:dyDescent="0.35">
      <c r="A295" s="397" t="s">
        <v>261</v>
      </c>
      <c r="B295" s="398" t="s">
        <v>178</v>
      </c>
      <c r="C295" s="399">
        <v>91.037300000000002</v>
      </c>
      <c r="D295" s="399"/>
      <c r="E295" s="399" t="s">
        <v>392</v>
      </c>
      <c r="F295" s="399">
        <v>9.9</v>
      </c>
      <c r="G295" s="399">
        <v>9.9019999999999992</v>
      </c>
      <c r="H295" s="400" t="s">
        <v>180</v>
      </c>
      <c r="I295" s="401">
        <v>32817</v>
      </c>
      <c r="J295" s="401">
        <v>32817</v>
      </c>
      <c r="K295" s="401">
        <v>29875.74</v>
      </c>
      <c r="L295" s="402">
        <v>2</v>
      </c>
    </row>
    <row r="296" spans="1:12" s="316" customFormat="1" ht="20.25" x14ac:dyDescent="0.35">
      <c r="A296" s="397" t="s">
        <v>261</v>
      </c>
      <c r="B296" s="398" t="s">
        <v>178</v>
      </c>
      <c r="C296" s="399">
        <v>92.319599999999994</v>
      </c>
      <c r="D296" s="399"/>
      <c r="E296" s="399" t="s">
        <v>393</v>
      </c>
      <c r="F296" s="399">
        <v>9.9499999999999993</v>
      </c>
      <c r="G296" s="399">
        <v>10.029</v>
      </c>
      <c r="H296" s="400" t="s">
        <v>180</v>
      </c>
      <c r="I296" s="401">
        <v>170000</v>
      </c>
      <c r="J296" s="401">
        <v>170000</v>
      </c>
      <c r="K296" s="401">
        <v>156943.4</v>
      </c>
      <c r="L296" s="402">
        <v>1</v>
      </c>
    </row>
    <row r="297" spans="1:12" s="316" customFormat="1" ht="20.25" x14ac:dyDescent="0.35">
      <c r="A297" s="397" t="s">
        <v>261</v>
      </c>
      <c r="B297" s="398" t="s">
        <v>178</v>
      </c>
      <c r="C297" s="399">
        <v>90.973299999999995</v>
      </c>
      <c r="D297" s="399"/>
      <c r="E297" s="399" t="s">
        <v>394</v>
      </c>
      <c r="F297" s="399">
        <v>9.9499999999999993</v>
      </c>
      <c r="G297" s="399">
        <v>9.9510000000000005</v>
      </c>
      <c r="H297" s="400" t="s">
        <v>180</v>
      </c>
      <c r="I297" s="401">
        <v>47370</v>
      </c>
      <c r="J297" s="401">
        <v>47370</v>
      </c>
      <c r="K297" s="401">
        <v>43094.05</v>
      </c>
      <c r="L297" s="402">
        <v>1</v>
      </c>
    </row>
    <row r="298" spans="1:12" s="316" customFormat="1" ht="20.25" x14ac:dyDescent="0.35">
      <c r="A298" s="397" t="s">
        <v>395</v>
      </c>
      <c r="B298" s="398" t="s">
        <v>178</v>
      </c>
      <c r="C298" s="399">
        <v>97.799499999999995</v>
      </c>
      <c r="D298" s="399"/>
      <c r="E298" s="399" t="s">
        <v>237</v>
      </c>
      <c r="F298" s="399">
        <v>9</v>
      </c>
      <c r="G298" s="399">
        <v>9.3079999999999998</v>
      </c>
      <c r="H298" s="400" t="s">
        <v>180</v>
      </c>
      <c r="I298" s="401">
        <v>5100</v>
      </c>
      <c r="J298" s="401">
        <v>5100</v>
      </c>
      <c r="K298" s="401">
        <v>4987.78</v>
      </c>
      <c r="L298" s="402">
        <v>1</v>
      </c>
    </row>
    <row r="299" spans="1:12" s="316" customFormat="1" ht="20.25" x14ac:dyDescent="0.35">
      <c r="A299" s="397" t="s">
        <v>395</v>
      </c>
      <c r="B299" s="398" t="s">
        <v>178</v>
      </c>
      <c r="C299" s="399">
        <v>97.008799999999994</v>
      </c>
      <c r="D299" s="399"/>
      <c r="E299" s="399" t="s">
        <v>239</v>
      </c>
      <c r="F299" s="399">
        <v>9.25</v>
      </c>
      <c r="G299" s="399">
        <v>9.5380000000000003</v>
      </c>
      <c r="H299" s="400" t="s">
        <v>180</v>
      </c>
      <c r="I299" s="401">
        <v>8250</v>
      </c>
      <c r="J299" s="401">
        <v>8250</v>
      </c>
      <c r="K299" s="401">
        <v>8003.23</v>
      </c>
      <c r="L299" s="402">
        <v>1</v>
      </c>
    </row>
    <row r="300" spans="1:12" s="316" customFormat="1" ht="20.25" x14ac:dyDescent="0.35">
      <c r="A300" s="397" t="s">
        <v>395</v>
      </c>
      <c r="B300" s="398" t="s">
        <v>178</v>
      </c>
      <c r="C300" s="399">
        <v>96.241200000000006</v>
      </c>
      <c r="D300" s="399"/>
      <c r="E300" s="399" t="s">
        <v>396</v>
      </c>
      <c r="F300" s="399">
        <v>9.25</v>
      </c>
      <c r="G300" s="399">
        <v>9.4979999999999993</v>
      </c>
      <c r="H300" s="400" t="s">
        <v>180</v>
      </c>
      <c r="I300" s="401">
        <v>38200</v>
      </c>
      <c r="J300" s="401">
        <v>38200</v>
      </c>
      <c r="K300" s="401">
        <v>36764.160000000003</v>
      </c>
      <c r="L300" s="402">
        <v>1</v>
      </c>
    </row>
    <row r="301" spans="1:12" s="316" customFormat="1" ht="20.25" x14ac:dyDescent="0.35">
      <c r="A301" s="397" t="s">
        <v>395</v>
      </c>
      <c r="B301" s="398" t="s">
        <v>178</v>
      </c>
      <c r="C301" s="399">
        <v>93.1387</v>
      </c>
      <c r="D301" s="399"/>
      <c r="E301" s="399" t="s">
        <v>245</v>
      </c>
      <c r="F301" s="399">
        <v>9.75</v>
      </c>
      <c r="G301" s="399">
        <v>9.8640000000000008</v>
      </c>
      <c r="H301" s="400" t="s">
        <v>180</v>
      </c>
      <c r="I301" s="401">
        <v>6500</v>
      </c>
      <c r="J301" s="401">
        <v>6500</v>
      </c>
      <c r="K301" s="401">
        <v>6054.02</v>
      </c>
      <c r="L301" s="402">
        <v>1</v>
      </c>
    </row>
    <row r="302" spans="1:12" s="316" customFormat="1" ht="20.25" x14ac:dyDescent="0.35">
      <c r="A302" s="397" t="s">
        <v>271</v>
      </c>
      <c r="B302" s="398" t="s">
        <v>178</v>
      </c>
      <c r="C302" s="399">
        <v>95.233500000000006</v>
      </c>
      <c r="D302" s="399"/>
      <c r="E302" s="399" t="s">
        <v>397</v>
      </c>
      <c r="F302" s="399">
        <v>9.9</v>
      </c>
      <c r="G302" s="399">
        <v>10.141999999999999</v>
      </c>
      <c r="H302" s="400" t="s">
        <v>180</v>
      </c>
      <c r="I302" s="401">
        <v>83860</v>
      </c>
      <c r="J302" s="401">
        <v>83860</v>
      </c>
      <c r="K302" s="401">
        <v>79862.86</v>
      </c>
      <c r="L302" s="402">
        <v>1</v>
      </c>
    </row>
    <row r="303" spans="1:12" s="316" customFormat="1" ht="20.25" x14ac:dyDescent="0.35">
      <c r="A303" s="397" t="s">
        <v>271</v>
      </c>
      <c r="B303" s="398" t="s">
        <v>178</v>
      </c>
      <c r="C303" s="399">
        <v>97.572800000000001</v>
      </c>
      <c r="D303" s="399"/>
      <c r="E303" s="399" t="s">
        <v>237</v>
      </c>
      <c r="F303" s="399">
        <v>9.9499999999999993</v>
      </c>
      <c r="G303" s="399">
        <v>10.327</v>
      </c>
      <c r="H303" s="400" t="s">
        <v>180</v>
      </c>
      <c r="I303" s="401">
        <v>200000</v>
      </c>
      <c r="J303" s="401">
        <v>200000</v>
      </c>
      <c r="K303" s="401">
        <v>195145.75</v>
      </c>
      <c r="L303" s="402">
        <v>1</v>
      </c>
    </row>
    <row r="304" spans="1:12" s="316" customFormat="1" ht="20.25" x14ac:dyDescent="0.35">
      <c r="A304" s="397" t="s">
        <v>271</v>
      </c>
      <c r="B304" s="398" t="s">
        <v>178</v>
      </c>
      <c r="C304" s="399">
        <v>96.7898</v>
      </c>
      <c r="D304" s="399"/>
      <c r="E304" s="399" t="s">
        <v>239</v>
      </c>
      <c r="F304" s="399">
        <v>9.9499999999999993</v>
      </c>
      <c r="G304" s="399">
        <v>10.283000000000001</v>
      </c>
      <c r="H304" s="400" t="s">
        <v>180</v>
      </c>
      <c r="I304" s="401">
        <v>100000</v>
      </c>
      <c r="J304" s="401">
        <v>100000</v>
      </c>
      <c r="K304" s="401">
        <v>96789.8</v>
      </c>
      <c r="L304" s="402">
        <v>1</v>
      </c>
    </row>
    <row r="305" spans="1:12" s="316" customFormat="1" ht="20.25" x14ac:dyDescent="0.35">
      <c r="A305" s="397" t="s">
        <v>276</v>
      </c>
      <c r="B305" s="398" t="s">
        <v>178</v>
      </c>
      <c r="C305" s="399">
        <v>97.739699999999999</v>
      </c>
      <c r="D305" s="399"/>
      <c r="E305" s="399" t="s">
        <v>237</v>
      </c>
      <c r="F305" s="399">
        <v>9.25</v>
      </c>
      <c r="G305" s="399">
        <v>9.5749999999999993</v>
      </c>
      <c r="H305" s="400" t="s">
        <v>180</v>
      </c>
      <c r="I305" s="401">
        <v>20417</v>
      </c>
      <c r="J305" s="401">
        <v>20417</v>
      </c>
      <c r="K305" s="401">
        <v>19955.53</v>
      </c>
      <c r="L305" s="402">
        <v>1</v>
      </c>
    </row>
    <row r="306" spans="1:12" s="316" customFormat="1" ht="20.25" x14ac:dyDescent="0.35">
      <c r="A306" s="397" t="s">
        <v>276</v>
      </c>
      <c r="B306" s="398" t="s">
        <v>178</v>
      </c>
      <c r="C306" s="399">
        <v>96.265000000000001</v>
      </c>
      <c r="D306" s="399"/>
      <c r="E306" s="399" t="s">
        <v>398</v>
      </c>
      <c r="F306" s="399">
        <v>9.25</v>
      </c>
      <c r="G306" s="399">
        <v>9.4990000000000006</v>
      </c>
      <c r="H306" s="400" t="s">
        <v>180</v>
      </c>
      <c r="I306" s="401">
        <v>38200</v>
      </c>
      <c r="J306" s="401">
        <v>38200</v>
      </c>
      <c r="K306" s="401">
        <v>36773.25</v>
      </c>
      <c r="L306" s="402">
        <v>1</v>
      </c>
    </row>
    <row r="307" spans="1:12" s="316" customFormat="1" ht="20.25" x14ac:dyDescent="0.35">
      <c r="A307" s="397" t="s">
        <v>276</v>
      </c>
      <c r="B307" s="398" t="s">
        <v>178</v>
      </c>
      <c r="C307" s="399">
        <v>96.119100000000003</v>
      </c>
      <c r="D307" s="399"/>
      <c r="E307" s="399" t="s">
        <v>399</v>
      </c>
      <c r="F307" s="399">
        <v>9.5</v>
      </c>
      <c r="G307" s="399">
        <v>9.76</v>
      </c>
      <c r="H307" s="400" t="s">
        <v>180</v>
      </c>
      <c r="I307" s="401">
        <v>115000</v>
      </c>
      <c r="J307" s="401">
        <v>115000</v>
      </c>
      <c r="K307" s="401">
        <v>110537.07</v>
      </c>
      <c r="L307" s="402">
        <v>1</v>
      </c>
    </row>
    <row r="308" spans="1:12" s="316" customFormat="1" ht="20.25" x14ac:dyDescent="0.35">
      <c r="A308" s="397" t="s">
        <v>276</v>
      </c>
      <c r="B308" s="398" t="s">
        <v>178</v>
      </c>
      <c r="C308" s="399">
        <v>95.609899999999996</v>
      </c>
      <c r="D308" s="399"/>
      <c r="E308" s="399" t="s">
        <v>400</v>
      </c>
      <c r="F308" s="399">
        <v>9.5</v>
      </c>
      <c r="G308" s="399">
        <v>9.7330000000000005</v>
      </c>
      <c r="H308" s="400" t="s">
        <v>180</v>
      </c>
      <c r="I308" s="401">
        <v>115000</v>
      </c>
      <c r="J308" s="401">
        <v>115000</v>
      </c>
      <c r="K308" s="401">
        <v>109951.4</v>
      </c>
      <c r="L308" s="402">
        <v>1</v>
      </c>
    </row>
    <row r="309" spans="1:12" s="316" customFormat="1" ht="20.25" x14ac:dyDescent="0.35">
      <c r="A309" s="397" t="s">
        <v>276</v>
      </c>
      <c r="B309" s="398" t="s">
        <v>178</v>
      </c>
      <c r="C309" s="399">
        <v>95.465299999999999</v>
      </c>
      <c r="D309" s="399"/>
      <c r="E309" s="399" t="s">
        <v>390</v>
      </c>
      <c r="F309" s="399">
        <v>9.5</v>
      </c>
      <c r="G309" s="399">
        <v>9.7249999999999996</v>
      </c>
      <c r="H309" s="400" t="s">
        <v>180</v>
      </c>
      <c r="I309" s="401">
        <v>52837</v>
      </c>
      <c r="J309" s="401">
        <v>52837</v>
      </c>
      <c r="K309" s="401">
        <v>50441.05</v>
      </c>
      <c r="L309" s="402">
        <v>2</v>
      </c>
    </row>
    <row r="310" spans="1:12" s="316" customFormat="1" ht="20.25" x14ac:dyDescent="0.35">
      <c r="A310" s="397" t="s">
        <v>276</v>
      </c>
      <c r="B310" s="398" t="s">
        <v>178</v>
      </c>
      <c r="C310" s="399">
        <v>94.749300000000005</v>
      </c>
      <c r="D310" s="399"/>
      <c r="E310" s="399" t="s">
        <v>401</v>
      </c>
      <c r="F310" s="399">
        <v>9.5</v>
      </c>
      <c r="G310" s="399">
        <v>9.6869999999999994</v>
      </c>
      <c r="H310" s="400" t="s">
        <v>180</v>
      </c>
      <c r="I310" s="401">
        <v>26945</v>
      </c>
      <c r="J310" s="401">
        <v>26945</v>
      </c>
      <c r="K310" s="401">
        <v>25530.2</v>
      </c>
      <c r="L310" s="402">
        <v>1</v>
      </c>
    </row>
    <row r="311" spans="1:12" s="316" customFormat="1" ht="20.25" x14ac:dyDescent="0.35">
      <c r="A311" s="397" t="s">
        <v>276</v>
      </c>
      <c r="B311" s="398" t="s">
        <v>178</v>
      </c>
      <c r="C311" s="399">
        <v>91.721400000000003</v>
      </c>
      <c r="D311" s="399"/>
      <c r="E311" s="399" t="s">
        <v>402</v>
      </c>
      <c r="F311" s="399">
        <v>10.25</v>
      </c>
      <c r="G311" s="399">
        <v>10.311</v>
      </c>
      <c r="H311" s="400" t="s">
        <v>180</v>
      </c>
      <c r="I311" s="401">
        <v>12120</v>
      </c>
      <c r="J311" s="401">
        <v>12120</v>
      </c>
      <c r="K311" s="401">
        <v>11116.65</v>
      </c>
      <c r="L311" s="402">
        <v>1</v>
      </c>
    </row>
    <row r="312" spans="1:12" s="316" customFormat="1" ht="20.25" x14ac:dyDescent="0.35">
      <c r="A312" s="397" t="s">
        <v>403</v>
      </c>
      <c r="B312" s="398" t="s">
        <v>178</v>
      </c>
      <c r="C312" s="399">
        <v>97.719800000000006</v>
      </c>
      <c r="D312" s="399"/>
      <c r="E312" s="399" t="s">
        <v>239</v>
      </c>
      <c r="F312" s="399">
        <v>7</v>
      </c>
      <c r="G312" s="399">
        <v>7.1639999999999997</v>
      </c>
      <c r="H312" s="400" t="s">
        <v>180</v>
      </c>
      <c r="I312" s="401">
        <v>150000</v>
      </c>
      <c r="J312" s="401">
        <v>150000</v>
      </c>
      <c r="K312" s="401">
        <v>146579.79999999999</v>
      </c>
      <c r="L312" s="402">
        <v>1</v>
      </c>
    </row>
    <row r="313" spans="1:12" s="316" customFormat="1" ht="20.25" x14ac:dyDescent="0.35">
      <c r="A313" s="397" t="s">
        <v>284</v>
      </c>
      <c r="B313" s="398" t="s">
        <v>178</v>
      </c>
      <c r="C313" s="399">
        <v>97.799499999999995</v>
      </c>
      <c r="D313" s="399"/>
      <c r="E313" s="399" t="s">
        <v>237</v>
      </c>
      <c r="F313" s="399">
        <v>9</v>
      </c>
      <c r="G313" s="399">
        <v>9.3079999999999998</v>
      </c>
      <c r="H313" s="400" t="s">
        <v>180</v>
      </c>
      <c r="I313" s="401">
        <v>200000</v>
      </c>
      <c r="J313" s="401">
        <v>200000</v>
      </c>
      <c r="K313" s="401">
        <v>195599.02</v>
      </c>
      <c r="L313" s="402">
        <v>1</v>
      </c>
    </row>
    <row r="314" spans="1:12" s="316" customFormat="1" ht="20.25" x14ac:dyDescent="0.35">
      <c r="A314" s="397" t="s">
        <v>284</v>
      </c>
      <c r="B314" s="398" t="s">
        <v>178</v>
      </c>
      <c r="C314" s="399">
        <v>95.693700000000007</v>
      </c>
      <c r="D314" s="399"/>
      <c r="E314" s="399" t="s">
        <v>390</v>
      </c>
      <c r="F314" s="399">
        <v>9</v>
      </c>
      <c r="G314" s="399">
        <v>9.202</v>
      </c>
      <c r="H314" s="400" t="s">
        <v>180</v>
      </c>
      <c r="I314" s="401">
        <v>5200</v>
      </c>
      <c r="J314" s="401">
        <v>5200</v>
      </c>
      <c r="K314" s="401">
        <v>4976.08</v>
      </c>
      <c r="L314" s="402">
        <v>1</v>
      </c>
    </row>
    <row r="315" spans="1:12" s="316" customFormat="1" ht="20.25" x14ac:dyDescent="0.35">
      <c r="A315" s="397" t="s">
        <v>284</v>
      </c>
      <c r="B315" s="398" t="s">
        <v>178</v>
      </c>
      <c r="C315" s="399">
        <v>95.6708</v>
      </c>
      <c r="D315" s="399"/>
      <c r="E315" s="399" t="s">
        <v>384</v>
      </c>
      <c r="F315" s="399">
        <v>9</v>
      </c>
      <c r="G315" s="399">
        <v>9.2009999999999987</v>
      </c>
      <c r="H315" s="400" t="s">
        <v>180</v>
      </c>
      <c r="I315" s="401">
        <v>22026</v>
      </c>
      <c r="J315" s="401">
        <v>22026</v>
      </c>
      <c r="K315" s="401">
        <v>21072.47</v>
      </c>
      <c r="L315" s="402">
        <v>4</v>
      </c>
    </row>
    <row r="316" spans="1:12" s="316" customFormat="1" ht="20.25" x14ac:dyDescent="0.35">
      <c r="A316" s="397" t="s">
        <v>284</v>
      </c>
      <c r="B316" s="398" t="s">
        <v>178</v>
      </c>
      <c r="C316" s="399">
        <v>95.647999999999996</v>
      </c>
      <c r="D316" s="399"/>
      <c r="E316" s="399" t="s">
        <v>397</v>
      </c>
      <c r="F316" s="399">
        <v>9</v>
      </c>
      <c r="G316" s="399">
        <v>9.1999999999999993</v>
      </c>
      <c r="H316" s="400" t="s">
        <v>180</v>
      </c>
      <c r="I316" s="401">
        <v>67838</v>
      </c>
      <c r="J316" s="401">
        <v>67838</v>
      </c>
      <c r="K316" s="401">
        <v>64885.7</v>
      </c>
      <c r="L316" s="402">
        <v>3</v>
      </c>
    </row>
    <row r="317" spans="1:12" s="316" customFormat="1" ht="20.25" x14ac:dyDescent="0.35">
      <c r="A317" s="397" t="s">
        <v>284</v>
      </c>
      <c r="B317" s="398" t="s">
        <v>178</v>
      </c>
      <c r="C317" s="399">
        <v>97.299899999999994</v>
      </c>
      <c r="D317" s="399"/>
      <c r="E317" s="399" t="s">
        <v>404</v>
      </c>
      <c r="F317" s="399">
        <v>9.25</v>
      </c>
      <c r="G317" s="399">
        <v>9.5530000000000008</v>
      </c>
      <c r="H317" s="400" t="s">
        <v>180</v>
      </c>
      <c r="I317" s="401">
        <v>200000</v>
      </c>
      <c r="J317" s="401">
        <v>200000</v>
      </c>
      <c r="K317" s="401">
        <v>194599.85</v>
      </c>
      <c r="L317" s="402">
        <v>1</v>
      </c>
    </row>
    <row r="318" spans="1:12" s="316" customFormat="1" ht="20.25" x14ac:dyDescent="0.35">
      <c r="A318" s="397" t="s">
        <v>284</v>
      </c>
      <c r="B318" s="398" t="s">
        <v>178</v>
      </c>
      <c r="C318" s="399">
        <v>92.528300000000002</v>
      </c>
      <c r="D318" s="399"/>
      <c r="E318" s="399" t="s">
        <v>405</v>
      </c>
      <c r="F318" s="399">
        <v>9.5</v>
      </c>
      <c r="G318" s="399">
        <v>9.5659999999999989</v>
      </c>
      <c r="H318" s="400" t="s">
        <v>180</v>
      </c>
      <c r="I318" s="401">
        <v>163710</v>
      </c>
      <c r="J318" s="401">
        <v>163710</v>
      </c>
      <c r="K318" s="401">
        <v>151478.15</v>
      </c>
      <c r="L318" s="402">
        <v>3</v>
      </c>
    </row>
    <row r="319" spans="1:12" s="316" customFormat="1" ht="20.25" x14ac:dyDescent="0.35">
      <c r="A319" s="397" t="s">
        <v>284</v>
      </c>
      <c r="B319" s="398" t="s">
        <v>178</v>
      </c>
      <c r="C319" s="399">
        <v>95.672700000000006</v>
      </c>
      <c r="D319" s="399"/>
      <c r="E319" s="399" t="s">
        <v>406</v>
      </c>
      <c r="F319" s="399">
        <v>9.75</v>
      </c>
      <c r="G319" s="399">
        <v>10.005000000000001</v>
      </c>
      <c r="H319" s="400" t="s">
        <v>180</v>
      </c>
      <c r="I319" s="401">
        <v>461863</v>
      </c>
      <c r="J319" s="401">
        <v>461863</v>
      </c>
      <c r="K319" s="401">
        <v>441877.26</v>
      </c>
      <c r="L319" s="402">
        <v>2</v>
      </c>
    </row>
    <row r="320" spans="1:12" s="316" customFormat="1" ht="20.25" x14ac:dyDescent="0.35">
      <c r="A320" s="397" t="s">
        <v>284</v>
      </c>
      <c r="B320" s="398" t="s">
        <v>178</v>
      </c>
      <c r="C320" s="399">
        <v>95.351600000000005</v>
      </c>
      <c r="D320" s="399"/>
      <c r="E320" s="399" t="s">
        <v>390</v>
      </c>
      <c r="F320" s="399">
        <v>9.75</v>
      </c>
      <c r="G320" s="399">
        <v>9.9870000000000001</v>
      </c>
      <c r="H320" s="400" t="s">
        <v>180</v>
      </c>
      <c r="I320" s="401">
        <v>651190</v>
      </c>
      <c r="J320" s="401">
        <v>651190</v>
      </c>
      <c r="K320" s="401">
        <v>620920.14</v>
      </c>
      <c r="L320" s="402">
        <v>2</v>
      </c>
    </row>
    <row r="321" spans="1:12" s="316" customFormat="1" ht="20.25" x14ac:dyDescent="0.35">
      <c r="A321" s="397" t="s">
        <v>284</v>
      </c>
      <c r="B321" s="398" t="s">
        <v>178</v>
      </c>
      <c r="C321" s="399">
        <v>94.983599999999996</v>
      </c>
      <c r="D321" s="399"/>
      <c r="E321" s="399" t="s">
        <v>407</v>
      </c>
      <c r="F321" s="399">
        <v>9.75</v>
      </c>
      <c r="G321" s="399">
        <v>9.9669999999999987</v>
      </c>
      <c r="H321" s="400" t="s">
        <v>180</v>
      </c>
      <c r="I321" s="401">
        <v>235000</v>
      </c>
      <c r="J321" s="401">
        <v>235000</v>
      </c>
      <c r="K321" s="401">
        <v>223211.64</v>
      </c>
      <c r="L321" s="402">
        <v>1</v>
      </c>
    </row>
    <row r="322" spans="1:12" s="316" customFormat="1" ht="20.25" x14ac:dyDescent="0.35">
      <c r="A322" s="397" t="s">
        <v>284</v>
      </c>
      <c r="B322" s="398" t="s">
        <v>178</v>
      </c>
      <c r="C322" s="399">
        <v>92.9512</v>
      </c>
      <c r="D322" s="399"/>
      <c r="E322" s="399" t="s">
        <v>408</v>
      </c>
      <c r="F322" s="399">
        <v>9.75</v>
      </c>
      <c r="G322" s="399">
        <v>9.8530000000000015</v>
      </c>
      <c r="H322" s="400" t="s">
        <v>180</v>
      </c>
      <c r="I322" s="401">
        <v>54933</v>
      </c>
      <c r="J322" s="401">
        <v>54933</v>
      </c>
      <c r="K322" s="401">
        <v>51060.88</v>
      </c>
      <c r="L322" s="402">
        <v>1</v>
      </c>
    </row>
    <row r="323" spans="1:12" s="316" customFormat="1" ht="20.25" x14ac:dyDescent="0.35">
      <c r="A323" s="397" t="s">
        <v>284</v>
      </c>
      <c r="B323" s="398" t="s">
        <v>178</v>
      </c>
      <c r="C323" s="399">
        <v>92.904399999999995</v>
      </c>
      <c r="D323" s="399"/>
      <c r="E323" s="399" t="s">
        <v>409</v>
      </c>
      <c r="F323" s="399">
        <v>9.75</v>
      </c>
      <c r="G323" s="399">
        <v>9.8510000000000009</v>
      </c>
      <c r="H323" s="400" t="s">
        <v>180</v>
      </c>
      <c r="I323" s="401">
        <v>73130</v>
      </c>
      <c r="J323" s="401">
        <v>73130</v>
      </c>
      <c r="K323" s="401">
        <v>67941.009999999995</v>
      </c>
      <c r="L323" s="402">
        <v>1</v>
      </c>
    </row>
    <row r="324" spans="1:12" s="316" customFormat="1" ht="20.25" x14ac:dyDescent="0.35">
      <c r="A324" s="397" t="s">
        <v>284</v>
      </c>
      <c r="B324" s="398" t="s">
        <v>178</v>
      </c>
      <c r="C324" s="399">
        <v>92.764300000000006</v>
      </c>
      <c r="D324" s="399"/>
      <c r="E324" s="399" t="s">
        <v>410</v>
      </c>
      <c r="F324" s="399">
        <v>9.75</v>
      </c>
      <c r="G324" s="399">
        <v>9.843</v>
      </c>
      <c r="H324" s="400" t="s">
        <v>180</v>
      </c>
      <c r="I324" s="401">
        <v>226045</v>
      </c>
      <c r="J324" s="401">
        <v>226045</v>
      </c>
      <c r="K324" s="401">
        <v>209689.24</v>
      </c>
      <c r="L324" s="402">
        <v>1</v>
      </c>
    </row>
    <row r="325" spans="1:12" s="316" customFormat="1" ht="20.25" x14ac:dyDescent="0.35">
      <c r="A325" s="397" t="s">
        <v>411</v>
      </c>
      <c r="B325" s="398" t="s">
        <v>178</v>
      </c>
      <c r="C325" s="399">
        <v>95.579400000000007</v>
      </c>
      <c r="D325" s="399"/>
      <c r="E325" s="399" t="s">
        <v>390</v>
      </c>
      <c r="F325" s="399">
        <v>9.25</v>
      </c>
      <c r="G325" s="399">
        <v>9.463000000000001</v>
      </c>
      <c r="H325" s="400" t="s">
        <v>180</v>
      </c>
      <c r="I325" s="401">
        <v>279453</v>
      </c>
      <c r="J325" s="401">
        <v>279453</v>
      </c>
      <c r="K325" s="401">
        <v>267099.64</v>
      </c>
      <c r="L325" s="402">
        <v>2</v>
      </c>
    </row>
    <row r="326" spans="1:12" s="316" customFormat="1" ht="20.25" x14ac:dyDescent="0.35">
      <c r="A326" s="397" t="s">
        <v>411</v>
      </c>
      <c r="B326" s="398" t="s">
        <v>178</v>
      </c>
      <c r="C326" s="399">
        <v>95.555899999999994</v>
      </c>
      <c r="D326" s="399"/>
      <c r="E326" s="399" t="s">
        <v>384</v>
      </c>
      <c r="F326" s="399">
        <v>9.25</v>
      </c>
      <c r="G326" s="399">
        <v>9.4619999999999997</v>
      </c>
      <c r="H326" s="400" t="s">
        <v>180</v>
      </c>
      <c r="I326" s="401">
        <v>175663</v>
      </c>
      <c r="J326" s="401">
        <v>175663</v>
      </c>
      <c r="K326" s="401">
        <v>167856.5</v>
      </c>
      <c r="L326" s="402">
        <v>2</v>
      </c>
    </row>
    <row r="327" spans="1:12" s="316" customFormat="1" ht="20.25" x14ac:dyDescent="0.35">
      <c r="A327" s="397" t="s">
        <v>297</v>
      </c>
      <c r="B327" s="398" t="s">
        <v>178</v>
      </c>
      <c r="C327" s="399">
        <v>98.328400000000002</v>
      </c>
      <c r="D327" s="399"/>
      <c r="E327" s="399" t="s">
        <v>412</v>
      </c>
      <c r="F327" s="399">
        <v>9</v>
      </c>
      <c r="G327" s="399">
        <v>9.3340000000000014</v>
      </c>
      <c r="H327" s="400" t="s">
        <v>180</v>
      </c>
      <c r="I327" s="401">
        <v>12602</v>
      </c>
      <c r="J327" s="401">
        <v>12602</v>
      </c>
      <c r="K327" s="401">
        <v>12391.35</v>
      </c>
      <c r="L327" s="402">
        <v>1</v>
      </c>
    </row>
    <row r="328" spans="1:12" s="316" customFormat="1" ht="20.25" x14ac:dyDescent="0.35">
      <c r="A328" s="397" t="s">
        <v>297</v>
      </c>
      <c r="B328" s="398" t="s">
        <v>178</v>
      </c>
      <c r="C328" s="399">
        <v>95.441299999999998</v>
      </c>
      <c r="D328" s="399"/>
      <c r="E328" s="399" t="s">
        <v>384</v>
      </c>
      <c r="F328" s="399">
        <v>9.5</v>
      </c>
      <c r="G328" s="399">
        <v>9.7240000000000002</v>
      </c>
      <c r="H328" s="400" t="s">
        <v>180</v>
      </c>
      <c r="I328" s="401">
        <v>7309</v>
      </c>
      <c r="J328" s="401">
        <v>7309</v>
      </c>
      <c r="K328" s="401">
        <v>6975.81</v>
      </c>
      <c r="L328" s="402">
        <v>1</v>
      </c>
    </row>
    <row r="329" spans="1:12" s="316" customFormat="1" ht="20.25" x14ac:dyDescent="0.35">
      <c r="A329" s="397" t="s">
        <v>297</v>
      </c>
      <c r="B329" s="398" t="s">
        <v>178</v>
      </c>
      <c r="C329" s="399">
        <v>90.726299999999995</v>
      </c>
      <c r="D329" s="399"/>
      <c r="E329" s="399" t="s">
        <v>394</v>
      </c>
      <c r="F329" s="399">
        <v>10.25</v>
      </c>
      <c r="G329" s="399">
        <v>10.251000000000001</v>
      </c>
      <c r="H329" s="400" t="s">
        <v>180</v>
      </c>
      <c r="I329" s="401">
        <v>117378</v>
      </c>
      <c r="J329" s="401">
        <v>117378</v>
      </c>
      <c r="K329" s="401">
        <v>106492.81</v>
      </c>
      <c r="L329" s="402">
        <v>1</v>
      </c>
    </row>
    <row r="330" spans="1:12" s="316" customFormat="1" ht="20.25" x14ac:dyDescent="0.35">
      <c r="A330" s="397" t="s">
        <v>324</v>
      </c>
      <c r="B330" s="398" t="s">
        <v>178</v>
      </c>
      <c r="C330" s="399">
        <v>95.901499999999999</v>
      </c>
      <c r="D330" s="399"/>
      <c r="E330" s="399" t="s">
        <v>384</v>
      </c>
      <c r="F330" s="399">
        <v>8.5</v>
      </c>
      <c r="G330" s="399">
        <v>8.6790000000000003</v>
      </c>
      <c r="H330" s="400" t="s">
        <v>180</v>
      </c>
      <c r="I330" s="401">
        <v>600000</v>
      </c>
      <c r="J330" s="401">
        <v>600000</v>
      </c>
      <c r="K330" s="401">
        <v>575409.25</v>
      </c>
      <c r="L330" s="402">
        <v>1</v>
      </c>
    </row>
    <row r="331" spans="1:12" s="316" customFormat="1" ht="20.25" x14ac:dyDescent="0.35">
      <c r="A331" s="397" t="s">
        <v>324</v>
      </c>
      <c r="B331" s="398" t="s">
        <v>178</v>
      </c>
      <c r="C331" s="399">
        <v>92.185900000000004</v>
      </c>
      <c r="D331" s="399"/>
      <c r="E331" s="399" t="s">
        <v>394</v>
      </c>
      <c r="F331" s="399">
        <v>8.5</v>
      </c>
      <c r="G331" s="399">
        <v>8.5</v>
      </c>
      <c r="H331" s="400" t="s">
        <v>180</v>
      </c>
      <c r="I331" s="401">
        <v>1050000</v>
      </c>
      <c r="J331" s="401">
        <v>1050000</v>
      </c>
      <c r="K331" s="401">
        <v>967952.58</v>
      </c>
      <c r="L331" s="402">
        <v>2</v>
      </c>
    </row>
    <row r="332" spans="1:12" s="316" customFormat="1" ht="20.25" x14ac:dyDescent="0.35">
      <c r="A332" s="397" t="s">
        <v>324</v>
      </c>
      <c r="B332" s="398" t="s">
        <v>178</v>
      </c>
      <c r="C332" s="399">
        <v>91.806200000000004</v>
      </c>
      <c r="D332" s="399"/>
      <c r="E332" s="399" t="s">
        <v>242</v>
      </c>
      <c r="F332" s="399">
        <v>9</v>
      </c>
      <c r="G332" s="399">
        <v>9.0030000000000001</v>
      </c>
      <c r="H332" s="400" t="s">
        <v>180</v>
      </c>
      <c r="I332" s="401">
        <v>500000</v>
      </c>
      <c r="J332" s="401">
        <v>500000</v>
      </c>
      <c r="K332" s="401">
        <v>459031.44</v>
      </c>
      <c r="L332" s="402">
        <v>1</v>
      </c>
    </row>
    <row r="333" spans="1:12" s="316" customFormat="1" ht="20.25" x14ac:dyDescent="0.35">
      <c r="A333" s="397" t="s">
        <v>413</v>
      </c>
      <c r="B333" s="398" t="s">
        <v>178</v>
      </c>
      <c r="C333" s="399">
        <v>91.7273</v>
      </c>
      <c r="D333" s="399"/>
      <c r="E333" s="399" t="s">
        <v>414</v>
      </c>
      <c r="F333" s="399">
        <v>9.25</v>
      </c>
      <c r="G333" s="399">
        <v>9.26</v>
      </c>
      <c r="H333" s="400" t="s">
        <v>180</v>
      </c>
      <c r="I333" s="401">
        <v>10000</v>
      </c>
      <c r="J333" s="401">
        <v>10000</v>
      </c>
      <c r="K333" s="401">
        <v>9172.73</v>
      </c>
      <c r="L333" s="402">
        <v>1</v>
      </c>
    </row>
    <row r="334" spans="1:12" s="316" customFormat="1" ht="20.25" x14ac:dyDescent="0.35">
      <c r="A334" s="397" t="s">
        <v>331</v>
      </c>
      <c r="B334" s="398" t="s">
        <v>178</v>
      </c>
      <c r="C334" s="399">
        <v>96.774100000000004</v>
      </c>
      <c r="D334" s="399"/>
      <c r="E334" s="399" t="s">
        <v>239</v>
      </c>
      <c r="F334" s="399">
        <v>10</v>
      </c>
      <c r="G334" s="399">
        <v>10.337</v>
      </c>
      <c r="H334" s="400" t="s">
        <v>180</v>
      </c>
      <c r="I334" s="401">
        <v>100000</v>
      </c>
      <c r="J334" s="401">
        <v>100000</v>
      </c>
      <c r="K334" s="401">
        <v>96774.2</v>
      </c>
      <c r="L334" s="402">
        <v>3</v>
      </c>
    </row>
    <row r="335" spans="1:12" s="316" customFormat="1" ht="20.25" x14ac:dyDescent="0.35">
      <c r="A335" s="397" t="s">
        <v>331</v>
      </c>
      <c r="B335" s="398" t="s">
        <v>178</v>
      </c>
      <c r="C335" s="399">
        <v>95.187700000000007</v>
      </c>
      <c r="D335" s="399"/>
      <c r="E335" s="399" t="s">
        <v>397</v>
      </c>
      <c r="F335" s="399">
        <v>10</v>
      </c>
      <c r="G335" s="399">
        <v>10.247</v>
      </c>
      <c r="H335" s="400" t="s">
        <v>180</v>
      </c>
      <c r="I335" s="401">
        <v>47200</v>
      </c>
      <c r="J335" s="401">
        <v>47200</v>
      </c>
      <c r="K335" s="401">
        <v>44928.61</v>
      </c>
      <c r="L335" s="402">
        <v>1</v>
      </c>
    </row>
    <row r="336" spans="1:12" s="316" customFormat="1" ht="20.25" x14ac:dyDescent="0.35">
      <c r="A336" s="397" t="s">
        <v>340</v>
      </c>
      <c r="B336" s="398" t="s">
        <v>178</v>
      </c>
      <c r="C336" s="399">
        <v>96.192300000000003</v>
      </c>
      <c r="D336" s="399"/>
      <c r="E336" s="399" t="s">
        <v>415</v>
      </c>
      <c r="F336" s="399">
        <v>9.5</v>
      </c>
      <c r="G336" s="399">
        <v>9.7640000000000011</v>
      </c>
      <c r="H336" s="400" t="s">
        <v>180</v>
      </c>
      <c r="I336" s="401">
        <v>300000</v>
      </c>
      <c r="J336" s="401">
        <v>300000</v>
      </c>
      <c r="K336" s="401">
        <v>288577.15000000002</v>
      </c>
      <c r="L336" s="402">
        <v>1</v>
      </c>
    </row>
    <row r="337" spans="1:12" s="316" customFormat="1" ht="20.25" x14ac:dyDescent="0.35">
      <c r="A337" s="397" t="s">
        <v>340</v>
      </c>
      <c r="B337" s="398" t="s">
        <v>178</v>
      </c>
      <c r="C337" s="399">
        <v>97.568899999999999</v>
      </c>
      <c r="D337" s="399"/>
      <c r="E337" s="399" t="s">
        <v>416</v>
      </c>
      <c r="F337" s="399">
        <v>9.75</v>
      </c>
      <c r="G337" s="399">
        <v>10.109</v>
      </c>
      <c r="H337" s="400" t="s">
        <v>180</v>
      </c>
      <c r="I337" s="401">
        <v>102400</v>
      </c>
      <c r="J337" s="401">
        <v>102400</v>
      </c>
      <c r="K337" s="401">
        <v>99910.56</v>
      </c>
      <c r="L337" s="402">
        <v>1</v>
      </c>
    </row>
    <row r="338" spans="1:12" s="316" customFormat="1" ht="20.25" x14ac:dyDescent="0.35">
      <c r="A338" s="397" t="s">
        <v>340</v>
      </c>
      <c r="B338" s="398" t="s">
        <v>178</v>
      </c>
      <c r="C338" s="399">
        <v>97.517300000000006</v>
      </c>
      <c r="D338" s="399"/>
      <c r="E338" s="399" t="s">
        <v>417</v>
      </c>
      <c r="F338" s="399">
        <v>9.75</v>
      </c>
      <c r="G338" s="399">
        <v>10.106</v>
      </c>
      <c r="H338" s="400" t="s">
        <v>180</v>
      </c>
      <c r="I338" s="401">
        <v>6300</v>
      </c>
      <c r="J338" s="401">
        <v>6300</v>
      </c>
      <c r="K338" s="401">
        <v>6143.59</v>
      </c>
      <c r="L338" s="402">
        <v>1</v>
      </c>
    </row>
    <row r="339" spans="1:12" s="316" customFormat="1" ht="20.25" x14ac:dyDescent="0.35">
      <c r="A339" s="397" t="s">
        <v>340</v>
      </c>
      <c r="B339" s="398" t="s">
        <v>178</v>
      </c>
      <c r="C339" s="399">
        <v>97.584699999999998</v>
      </c>
      <c r="D339" s="399"/>
      <c r="E339" s="399" t="s">
        <v>237</v>
      </c>
      <c r="F339" s="399">
        <v>9.9</v>
      </c>
      <c r="G339" s="399">
        <v>10.273</v>
      </c>
      <c r="H339" s="400" t="s">
        <v>180</v>
      </c>
      <c r="I339" s="401">
        <v>400000</v>
      </c>
      <c r="J339" s="401">
        <v>400000</v>
      </c>
      <c r="K339" s="401">
        <v>390339.11</v>
      </c>
      <c r="L339" s="402">
        <v>1</v>
      </c>
    </row>
    <row r="340" spans="1:12" s="316" customFormat="1" ht="20.25" x14ac:dyDescent="0.35">
      <c r="A340" s="397" t="s">
        <v>340</v>
      </c>
      <c r="B340" s="398" t="s">
        <v>178</v>
      </c>
      <c r="C340" s="399">
        <v>95.2834</v>
      </c>
      <c r="D340" s="399"/>
      <c r="E340" s="399" t="s">
        <v>390</v>
      </c>
      <c r="F340" s="399">
        <v>9.9</v>
      </c>
      <c r="G340" s="399">
        <v>10.145</v>
      </c>
      <c r="H340" s="400" t="s">
        <v>180</v>
      </c>
      <c r="I340" s="401">
        <v>130912</v>
      </c>
      <c r="J340" s="401">
        <v>130912</v>
      </c>
      <c r="K340" s="401">
        <v>124737.49</v>
      </c>
      <c r="L340" s="402">
        <v>3</v>
      </c>
    </row>
    <row r="341" spans="1:12" s="316" customFormat="1" ht="20.25" x14ac:dyDescent="0.35">
      <c r="A341" s="397" t="s">
        <v>340</v>
      </c>
      <c r="B341" s="398" t="s">
        <v>178</v>
      </c>
      <c r="C341" s="399">
        <v>93.978300000000004</v>
      </c>
      <c r="D341" s="399"/>
      <c r="E341" s="399" t="s">
        <v>418</v>
      </c>
      <c r="F341" s="399">
        <v>9.9</v>
      </c>
      <c r="G341" s="399">
        <v>10.071</v>
      </c>
      <c r="H341" s="400" t="s">
        <v>180</v>
      </c>
      <c r="I341" s="401">
        <v>3296</v>
      </c>
      <c r="J341" s="401">
        <v>3296</v>
      </c>
      <c r="K341" s="401">
        <v>3097.53</v>
      </c>
      <c r="L341" s="402">
        <v>1</v>
      </c>
    </row>
    <row r="342" spans="1:12" s="316" customFormat="1" ht="20.25" x14ac:dyDescent="0.35">
      <c r="A342" s="397" t="s">
        <v>340</v>
      </c>
      <c r="B342" s="398" t="s">
        <v>178</v>
      </c>
      <c r="C342" s="399">
        <v>91.060100000000006</v>
      </c>
      <c r="D342" s="399"/>
      <c r="E342" s="399" t="s">
        <v>242</v>
      </c>
      <c r="F342" s="399">
        <v>9.9</v>
      </c>
      <c r="G342" s="399">
        <v>9.9030000000000005</v>
      </c>
      <c r="H342" s="400" t="s">
        <v>180</v>
      </c>
      <c r="I342" s="401">
        <v>5491</v>
      </c>
      <c r="J342" s="401">
        <v>5491</v>
      </c>
      <c r="K342" s="401">
        <v>5000.1099999999997</v>
      </c>
      <c r="L342" s="402">
        <v>1</v>
      </c>
    </row>
    <row r="343" spans="1:12" s="316" customFormat="1" ht="20.25" x14ac:dyDescent="0.35">
      <c r="A343" s="397" t="s">
        <v>340</v>
      </c>
      <c r="B343" s="398" t="s">
        <v>178</v>
      </c>
      <c r="C343" s="399">
        <v>91.014499999999998</v>
      </c>
      <c r="D343" s="399"/>
      <c r="E343" s="399" t="s">
        <v>394</v>
      </c>
      <c r="F343" s="399">
        <v>9.9</v>
      </c>
      <c r="G343" s="399">
        <v>9.9009999999999998</v>
      </c>
      <c r="H343" s="400" t="s">
        <v>180</v>
      </c>
      <c r="I343" s="401">
        <v>54778</v>
      </c>
      <c r="J343" s="401">
        <v>54778</v>
      </c>
      <c r="K343" s="401">
        <v>49855.97</v>
      </c>
      <c r="L343" s="402">
        <v>1</v>
      </c>
    </row>
    <row r="344" spans="1:12" s="316" customFormat="1" ht="20.25" x14ac:dyDescent="0.35">
      <c r="A344" s="397" t="s">
        <v>340</v>
      </c>
      <c r="B344" s="398" t="s">
        <v>178</v>
      </c>
      <c r="C344" s="399">
        <v>97.572800000000001</v>
      </c>
      <c r="D344" s="399"/>
      <c r="E344" s="399" t="s">
        <v>237</v>
      </c>
      <c r="F344" s="399">
        <v>9.9499999999999993</v>
      </c>
      <c r="G344" s="399">
        <v>10.327</v>
      </c>
      <c r="H344" s="400" t="s">
        <v>180</v>
      </c>
      <c r="I344" s="401">
        <v>100000</v>
      </c>
      <c r="J344" s="401">
        <v>100000</v>
      </c>
      <c r="K344" s="401">
        <v>97572.87</v>
      </c>
      <c r="L344" s="402">
        <v>1</v>
      </c>
    </row>
    <row r="345" spans="1:12" s="316" customFormat="1" ht="20.25" x14ac:dyDescent="0.35">
      <c r="A345" s="397" t="s">
        <v>340</v>
      </c>
      <c r="B345" s="398" t="s">
        <v>178</v>
      </c>
      <c r="C345" s="399">
        <v>95.2607</v>
      </c>
      <c r="D345" s="399"/>
      <c r="E345" s="399" t="s">
        <v>390</v>
      </c>
      <c r="F345" s="399">
        <v>9.9499999999999993</v>
      </c>
      <c r="G345" s="399">
        <v>10.197000000000001</v>
      </c>
      <c r="H345" s="400" t="s">
        <v>180</v>
      </c>
      <c r="I345" s="401">
        <v>25100</v>
      </c>
      <c r="J345" s="401">
        <v>25100</v>
      </c>
      <c r="K345" s="401">
        <v>23910.45</v>
      </c>
      <c r="L345" s="402">
        <v>1</v>
      </c>
    </row>
    <row r="346" spans="1:12" s="316" customFormat="1" ht="20.25" x14ac:dyDescent="0.35">
      <c r="A346" s="397" t="s">
        <v>340</v>
      </c>
      <c r="B346" s="398" t="s">
        <v>178</v>
      </c>
      <c r="C346" s="399">
        <v>95.235699999999994</v>
      </c>
      <c r="D346" s="399"/>
      <c r="E346" s="399" t="s">
        <v>384</v>
      </c>
      <c r="F346" s="399">
        <v>9.9499999999999993</v>
      </c>
      <c r="G346" s="399">
        <v>10.196</v>
      </c>
      <c r="H346" s="400" t="s">
        <v>180</v>
      </c>
      <c r="I346" s="401">
        <v>150000</v>
      </c>
      <c r="J346" s="401">
        <v>150000</v>
      </c>
      <c r="K346" s="401">
        <v>142853.54999999999</v>
      </c>
      <c r="L346" s="402">
        <v>2</v>
      </c>
    </row>
    <row r="347" spans="1:12" s="316" customFormat="1" ht="20.25" x14ac:dyDescent="0.35">
      <c r="A347" s="397" t="s">
        <v>419</v>
      </c>
      <c r="B347" s="398" t="s">
        <v>178</v>
      </c>
      <c r="C347" s="399">
        <v>95.395499999999998</v>
      </c>
      <c r="D347" s="399"/>
      <c r="E347" s="399" t="s">
        <v>384</v>
      </c>
      <c r="F347" s="399">
        <v>9.6</v>
      </c>
      <c r="G347" s="399">
        <v>9.8290000000000006</v>
      </c>
      <c r="H347" s="400" t="s">
        <v>180</v>
      </c>
      <c r="I347" s="401">
        <v>32102</v>
      </c>
      <c r="J347" s="401">
        <v>32102</v>
      </c>
      <c r="K347" s="401">
        <v>30623.89</v>
      </c>
      <c r="L347" s="402">
        <v>1</v>
      </c>
    </row>
    <row r="348" spans="1:12" s="316" customFormat="1" ht="20.25" x14ac:dyDescent="0.35">
      <c r="A348" s="397" t="s">
        <v>420</v>
      </c>
      <c r="B348" s="398" t="s">
        <v>178</v>
      </c>
      <c r="C348" s="399">
        <v>95.326899999999995</v>
      </c>
      <c r="D348" s="399"/>
      <c r="E348" s="399" t="s">
        <v>384</v>
      </c>
      <c r="F348" s="399">
        <v>9.75</v>
      </c>
      <c r="G348" s="399">
        <v>9.9860000000000007</v>
      </c>
      <c r="H348" s="400" t="s">
        <v>180</v>
      </c>
      <c r="I348" s="401">
        <v>12000</v>
      </c>
      <c r="J348" s="401">
        <v>12000</v>
      </c>
      <c r="K348" s="401">
        <v>11439.24</v>
      </c>
      <c r="L348" s="402">
        <v>1</v>
      </c>
    </row>
    <row r="349" spans="1:12" s="316" customFormat="1" ht="20.25" x14ac:dyDescent="0.35">
      <c r="A349" s="397" t="s">
        <v>421</v>
      </c>
      <c r="B349" s="398" t="s">
        <v>178</v>
      </c>
      <c r="C349" s="399">
        <v>97.087299999999999</v>
      </c>
      <c r="D349" s="399"/>
      <c r="E349" s="399" t="s">
        <v>239</v>
      </c>
      <c r="F349" s="399">
        <v>9</v>
      </c>
      <c r="G349" s="399">
        <v>9.2720000000000002</v>
      </c>
      <c r="H349" s="400" t="s">
        <v>180</v>
      </c>
      <c r="I349" s="401">
        <v>50000</v>
      </c>
      <c r="J349" s="401">
        <v>50000</v>
      </c>
      <c r="K349" s="401">
        <v>48543.69</v>
      </c>
      <c r="L349" s="402">
        <v>1</v>
      </c>
    </row>
    <row r="350" spans="1:12" s="316" customFormat="1" ht="20.25" x14ac:dyDescent="0.35">
      <c r="A350" s="397" t="s">
        <v>422</v>
      </c>
      <c r="B350" s="398" t="s">
        <v>178</v>
      </c>
      <c r="C350" s="399">
        <v>92.812200000000004</v>
      </c>
      <c r="D350" s="399"/>
      <c r="E350" s="399" t="s">
        <v>245</v>
      </c>
      <c r="F350" s="399">
        <v>10.25</v>
      </c>
      <c r="G350" s="399">
        <v>10.376000000000001</v>
      </c>
      <c r="H350" s="400" t="s">
        <v>180</v>
      </c>
      <c r="I350" s="401">
        <v>75972</v>
      </c>
      <c r="J350" s="401">
        <v>75972</v>
      </c>
      <c r="K350" s="401">
        <v>70511.289999999994</v>
      </c>
      <c r="L350" s="402">
        <v>2</v>
      </c>
    </row>
    <row r="351" spans="1:12" s="316" customFormat="1" ht="20.25" x14ac:dyDescent="0.35">
      <c r="A351" s="397" t="s">
        <v>423</v>
      </c>
      <c r="B351" s="398" t="s">
        <v>178</v>
      </c>
      <c r="C351" s="399">
        <v>96.167900000000003</v>
      </c>
      <c r="D351" s="399"/>
      <c r="E351" s="399" t="s">
        <v>398</v>
      </c>
      <c r="F351" s="399">
        <v>9.5</v>
      </c>
      <c r="G351" s="399">
        <v>9.7629999999999999</v>
      </c>
      <c r="H351" s="400" t="s">
        <v>180</v>
      </c>
      <c r="I351" s="401">
        <v>14831</v>
      </c>
      <c r="J351" s="401">
        <v>14831</v>
      </c>
      <c r="K351" s="401">
        <v>14262.67</v>
      </c>
      <c r="L351" s="402">
        <v>1</v>
      </c>
    </row>
    <row r="352" spans="1:12" s="316" customFormat="1" ht="20.25" x14ac:dyDescent="0.35">
      <c r="A352" s="397" t="s">
        <v>423</v>
      </c>
      <c r="B352" s="398" t="s">
        <v>178</v>
      </c>
      <c r="C352" s="399">
        <v>96.143500000000003</v>
      </c>
      <c r="D352" s="399"/>
      <c r="E352" s="399" t="s">
        <v>396</v>
      </c>
      <c r="F352" s="399">
        <v>9.5</v>
      </c>
      <c r="G352" s="399">
        <v>9.761000000000001</v>
      </c>
      <c r="H352" s="400" t="s">
        <v>180</v>
      </c>
      <c r="I352" s="401">
        <v>23504</v>
      </c>
      <c r="J352" s="401">
        <v>23504</v>
      </c>
      <c r="K352" s="401">
        <v>22597.59</v>
      </c>
      <c r="L352" s="402">
        <v>1</v>
      </c>
    </row>
    <row r="353" spans="1:12" s="316" customFormat="1" ht="20.25" x14ac:dyDescent="0.35">
      <c r="A353" s="397" t="s">
        <v>423</v>
      </c>
      <c r="B353" s="398" t="s">
        <v>178</v>
      </c>
      <c r="C353" s="399">
        <v>95.351600000000005</v>
      </c>
      <c r="D353" s="399"/>
      <c r="E353" s="399" t="s">
        <v>390</v>
      </c>
      <c r="F353" s="399">
        <v>9.75</v>
      </c>
      <c r="G353" s="399">
        <v>9.9870000000000001</v>
      </c>
      <c r="H353" s="400" t="s">
        <v>180</v>
      </c>
      <c r="I353" s="401">
        <v>35000</v>
      </c>
      <c r="J353" s="401">
        <v>35000</v>
      </c>
      <c r="K353" s="401">
        <v>33373.06</v>
      </c>
      <c r="L353" s="402">
        <v>1</v>
      </c>
    </row>
    <row r="354" spans="1:12" s="316" customFormat="1" ht="20.25" x14ac:dyDescent="0.35">
      <c r="A354" s="397" t="s">
        <v>423</v>
      </c>
      <c r="B354" s="398" t="s">
        <v>178</v>
      </c>
      <c r="C354" s="399">
        <v>95.302300000000002</v>
      </c>
      <c r="D354" s="399"/>
      <c r="E354" s="399" t="s">
        <v>397</v>
      </c>
      <c r="F354" s="399">
        <v>9.75</v>
      </c>
      <c r="G354" s="399">
        <v>9.984</v>
      </c>
      <c r="H354" s="400" t="s">
        <v>180</v>
      </c>
      <c r="I354" s="401">
        <v>12544</v>
      </c>
      <c r="J354" s="401">
        <v>12544</v>
      </c>
      <c r="K354" s="401">
        <v>11954.73</v>
      </c>
      <c r="L354" s="402">
        <v>1</v>
      </c>
    </row>
    <row r="355" spans="1:12" s="316" customFormat="1" ht="20.25" x14ac:dyDescent="0.35">
      <c r="A355" s="397" t="s">
        <v>423</v>
      </c>
      <c r="B355" s="398" t="s">
        <v>178</v>
      </c>
      <c r="C355" s="399">
        <v>92.9512</v>
      </c>
      <c r="D355" s="399"/>
      <c r="E355" s="399" t="s">
        <v>424</v>
      </c>
      <c r="F355" s="399">
        <v>10</v>
      </c>
      <c r="G355" s="399">
        <v>10.118</v>
      </c>
      <c r="H355" s="400" t="s">
        <v>180</v>
      </c>
      <c r="I355" s="401">
        <v>57650</v>
      </c>
      <c r="J355" s="401">
        <v>57650</v>
      </c>
      <c r="K355" s="401">
        <v>53586.37</v>
      </c>
      <c r="L355" s="402">
        <v>1</v>
      </c>
    </row>
    <row r="356" spans="1:12" s="316" customFormat="1" ht="20.25" x14ac:dyDescent="0.35">
      <c r="A356" s="397" t="s">
        <v>425</v>
      </c>
      <c r="B356" s="398" t="s">
        <v>178</v>
      </c>
      <c r="C356" s="399">
        <v>91.014499999999998</v>
      </c>
      <c r="D356" s="399"/>
      <c r="E356" s="399" t="s">
        <v>394</v>
      </c>
      <c r="F356" s="399">
        <v>9.9</v>
      </c>
      <c r="G356" s="399">
        <v>9.9009999999999998</v>
      </c>
      <c r="H356" s="400" t="s">
        <v>180</v>
      </c>
      <c r="I356" s="401">
        <v>200000</v>
      </c>
      <c r="J356" s="401">
        <v>200000</v>
      </c>
      <c r="K356" s="401">
        <v>182029.17</v>
      </c>
      <c r="L356" s="402">
        <v>1</v>
      </c>
    </row>
    <row r="357" spans="1:12" s="315" customFormat="1" ht="20.25" x14ac:dyDescent="0.35">
      <c r="A357" s="347" t="s">
        <v>188</v>
      </c>
      <c r="B357" s="403"/>
      <c r="C357" s="404"/>
      <c r="D357" s="404"/>
      <c r="E357" s="404"/>
      <c r="F357" s="404"/>
      <c r="G357" s="404"/>
      <c r="H357" s="405"/>
      <c r="I357" s="406">
        <f>SUM(I284:I356)</f>
        <v>17714297</v>
      </c>
      <c r="J357" s="406">
        <f>SUM(J284:J356)</f>
        <v>17714297</v>
      </c>
      <c r="K357" s="406">
        <f>SUM(K284:K356)</f>
        <v>17080188.230000004</v>
      </c>
      <c r="L357" s="349">
        <f>SUM(L284:L356)</f>
        <v>93</v>
      </c>
    </row>
    <row r="358" spans="1:12" s="315" customFormat="1" ht="20.25" x14ac:dyDescent="0.35">
      <c r="A358" s="347" t="s">
        <v>426</v>
      </c>
      <c r="B358" s="403"/>
      <c r="C358" s="404"/>
      <c r="D358" s="404"/>
      <c r="E358" s="404"/>
      <c r="F358" s="404"/>
      <c r="G358" s="404"/>
      <c r="H358" s="405"/>
      <c r="I358" s="406"/>
      <c r="J358" s="406"/>
      <c r="K358" s="406"/>
      <c r="L358" s="349"/>
    </row>
    <row r="359" spans="1:12" s="316" customFormat="1" ht="20.25" x14ac:dyDescent="0.35">
      <c r="A359" s="397" t="s">
        <v>259</v>
      </c>
      <c r="B359" s="398" t="s">
        <v>178</v>
      </c>
      <c r="C359" s="399">
        <v>99.8245</v>
      </c>
      <c r="D359" s="399">
        <v>8.5</v>
      </c>
      <c r="E359" s="399" t="s">
        <v>427</v>
      </c>
      <c r="F359" s="399">
        <v>8.75</v>
      </c>
      <c r="G359" s="399">
        <v>9.0413099999999993</v>
      </c>
      <c r="H359" s="400" t="s">
        <v>192</v>
      </c>
      <c r="I359" s="401">
        <v>33320</v>
      </c>
      <c r="J359" s="401">
        <v>33320</v>
      </c>
      <c r="K359" s="401">
        <v>33261.550000000003</v>
      </c>
      <c r="L359" s="402">
        <v>1</v>
      </c>
    </row>
    <row r="360" spans="1:12" s="316" customFormat="1" ht="20.25" x14ac:dyDescent="0.35">
      <c r="A360" s="397" t="s">
        <v>259</v>
      </c>
      <c r="B360" s="398" t="s">
        <v>178</v>
      </c>
      <c r="C360" s="399">
        <v>99.602000000000004</v>
      </c>
      <c r="D360" s="399">
        <v>8.5</v>
      </c>
      <c r="E360" s="399" t="s">
        <v>428</v>
      </c>
      <c r="F360" s="399">
        <v>8.75</v>
      </c>
      <c r="G360" s="399">
        <v>9.0413099999999993</v>
      </c>
      <c r="H360" s="400" t="s">
        <v>192</v>
      </c>
      <c r="I360" s="401">
        <v>33320</v>
      </c>
      <c r="J360" s="401">
        <v>33320</v>
      </c>
      <c r="K360" s="401">
        <v>33187.4</v>
      </c>
      <c r="L360" s="402">
        <v>1</v>
      </c>
    </row>
    <row r="361" spans="1:12" s="316" customFormat="1" ht="20.25" x14ac:dyDescent="0.35">
      <c r="A361" s="397" t="s">
        <v>259</v>
      </c>
      <c r="B361" s="398" t="s">
        <v>178</v>
      </c>
      <c r="C361" s="399">
        <v>99.549300000000002</v>
      </c>
      <c r="D361" s="399">
        <v>8.5</v>
      </c>
      <c r="E361" s="399" t="s">
        <v>429</v>
      </c>
      <c r="F361" s="399">
        <v>8.75</v>
      </c>
      <c r="G361" s="399">
        <v>9.0413099999999993</v>
      </c>
      <c r="H361" s="400" t="s">
        <v>192</v>
      </c>
      <c r="I361" s="401">
        <v>33320</v>
      </c>
      <c r="J361" s="401">
        <v>33320</v>
      </c>
      <c r="K361" s="401">
        <v>33169.85</v>
      </c>
      <c r="L361" s="402">
        <v>1</v>
      </c>
    </row>
    <row r="362" spans="1:12" s="316" customFormat="1" ht="20.25" x14ac:dyDescent="0.35">
      <c r="A362" s="397" t="s">
        <v>271</v>
      </c>
      <c r="B362" s="398" t="s">
        <v>178</v>
      </c>
      <c r="C362" s="399">
        <v>99.1404</v>
      </c>
      <c r="D362" s="399">
        <v>9</v>
      </c>
      <c r="E362" s="399" t="s">
        <v>430</v>
      </c>
      <c r="F362" s="399">
        <v>9.9</v>
      </c>
      <c r="G362" s="399">
        <v>10.273630000000001</v>
      </c>
      <c r="H362" s="400" t="s">
        <v>192</v>
      </c>
      <c r="I362" s="401">
        <v>1493</v>
      </c>
      <c r="J362" s="401">
        <v>1493</v>
      </c>
      <c r="K362" s="401">
        <v>1480.17</v>
      </c>
      <c r="L362" s="402">
        <v>1</v>
      </c>
    </row>
    <row r="363" spans="1:12" s="316" customFormat="1" ht="20.25" x14ac:dyDescent="0.35">
      <c r="A363" s="397" t="s">
        <v>271</v>
      </c>
      <c r="B363" s="398" t="s">
        <v>178</v>
      </c>
      <c r="C363" s="399">
        <v>99.113200000000006</v>
      </c>
      <c r="D363" s="399">
        <v>9</v>
      </c>
      <c r="E363" s="399" t="s">
        <v>431</v>
      </c>
      <c r="F363" s="399">
        <v>9.9</v>
      </c>
      <c r="G363" s="399">
        <v>10.273630000000001</v>
      </c>
      <c r="H363" s="400" t="s">
        <v>192</v>
      </c>
      <c r="I363" s="401">
        <v>5000</v>
      </c>
      <c r="J363" s="401">
        <v>5000</v>
      </c>
      <c r="K363" s="401">
        <v>4955.66</v>
      </c>
      <c r="L363" s="402">
        <v>1</v>
      </c>
    </row>
    <row r="364" spans="1:12" s="316" customFormat="1" ht="20.25" x14ac:dyDescent="0.35">
      <c r="A364" s="397" t="s">
        <v>432</v>
      </c>
      <c r="B364" s="398" t="s">
        <v>178</v>
      </c>
      <c r="C364" s="399">
        <v>99.906599999999997</v>
      </c>
      <c r="D364" s="399">
        <v>7.75</v>
      </c>
      <c r="E364" s="399" t="s">
        <v>433</v>
      </c>
      <c r="F364" s="399">
        <v>7.9</v>
      </c>
      <c r="G364" s="399">
        <v>8.1371300000000009</v>
      </c>
      <c r="H364" s="400" t="s">
        <v>192</v>
      </c>
      <c r="I364" s="401">
        <v>99960</v>
      </c>
      <c r="J364" s="401">
        <v>99960</v>
      </c>
      <c r="K364" s="401">
        <v>99866.72</v>
      </c>
      <c r="L364" s="402">
        <v>1</v>
      </c>
    </row>
    <row r="365" spans="1:12" s="316" customFormat="1" ht="20.25" x14ac:dyDescent="0.35">
      <c r="A365" s="397" t="s">
        <v>282</v>
      </c>
      <c r="B365" s="398" t="s">
        <v>178</v>
      </c>
      <c r="C365" s="399">
        <v>100.52119999999999</v>
      </c>
      <c r="D365" s="399">
        <v>7</v>
      </c>
      <c r="E365" s="399" t="s">
        <v>434</v>
      </c>
      <c r="F365" s="399">
        <v>6</v>
      </c>
      <c r="G365" s="399">
        <v>6.09</v>
      </c>
      <c r="H365" s="400" t="s">
        <v>192</v>
      </c>
      <c r="I365" s="401">
        <v>60000</v>
      </c>
      <c r="J365" s="401">
        <v>60000</v>
      </c>
      <c r="K365" s="401">
        <v>60312.77</v>
      </c>
      <c r="L365" s="402">
        <v>1</v>
      </c>
    </row>
    <row r="366" spans="1:12" s="316" customFormat="1" ht="20.25" x14ac:dyDescent="0.35">
      <c r="A366" s="397" t="s">
        <v>282</v>
      </c>
      <c r="B366" s="398" t="s">
        <v>178</v>
      </c>
      <c r="C366" s="399">
        <v>100.5912</v>
      </c>
      <c r="D366" s="399">
        <v>7</v>
      </c>
      <c r="E366" s="399" t="s">
        <v>431</v>
      </c>
      <c r="F366" s="399">
        <v>6.4</v>
      </c>
      <c r="G366" s="399">
        <v>6.5023999999999997</v>
      </c>
      <c r="H366" s="400" t="s">
        <v>192</v>
      </c>
      <c r="I366" s="401">
        <v>120000</v>
      </c>
      <c r="J366" s="401">
        <v>120000</v>
      </c>
      <c r="K366" s="401">
        <v>120709.47</v>
      </c>
      <c r="L366" s="402">
        <v>1</v>
      </c>
    </row>
    <row r="367" spans="1:12" s="316" customFormat="1" ht="20.25" x14ac:dyDescent="0.35">
      <c r="A367" s="397" t="s">
        <v>282</v>
      </c>
      <c r="B367" s="398" t="s">
        <v>178</v>
      </c>
      <c r="C367" s="399">
        <v>100.54130000000001</v>
      </c>
      <c r="D367" s="399">
        <v>7</v>
      </c>
      <c r="E367" s="399" t="s">
        <v>431</v>
      </c>
      <c r="F367" s="399">
        <v>6.45</v>
      </c>
      <c r="G367" s="399">
        <v>6.5540000000000003</v>
      </c>
      <c r="H367" s="400" t="s">
        <v>192</v>
      </c>
      <c r="I367" s="401">
        <v>170000</v>
      </c>
      <c r="J367" s="401">
        <v>170000</v>
      </c>
      <c r="K367" s="401">
        <v>170920.33</v>
      </c>
      <c r="L367" s="402">
        <v>1</v>
      </c>
    </row>
    <row r="368" spans="1:12" s="316" customFormat="1" ht="20.25" x14ac:dyDescent="0.35">
      <c r="A368" s="397" t="s">
        <v>282</v>
      </c>
      <c r="B368" s="398" t="s">
        <v>178</v>
      </c>
      <c r="C368" s="399">
        <v>100.7907</v>
      </c>
      <c r="D368" s="399">
        <v>7</v>
      </c>
      <c r="E368" s="399" t="s">
        <v>435</v>
      </c>
      <c r="F368" s="399">
        <v>6.45</v>
      </c>
      <c r="G368" s="399">
        <v>6.5540000000000003</v>
      </c>
      <c r="H368" s="400" t="s">
        <v>192</v>
      </c>
      <c r="I368" s="401">
        <v>170000</v>
      </c>
      <c r="J368" s="401">
        <v>170000</v>
      </c>
      <c r="K368" s="401">
        <v>171344.25</v>
      </c>
      <c r="L368" s="402">
        <v>1</v>
      </c>
    </row>
    <row r="369" spans="1:12" s="316" customFormat="1" ht="20.25" x14ac:dyDescent="0.35">
      <c r="A369" s="397" t="s">
        <v>282</v>
      </c>
      <c r="B369" s="398" t="s">
        <v>178</v>
      </c>
      <c r="C369" s="399">
        <v>101.3557</v>
      </c>
      <c r="D369" s="399">
        <v>7</v>
      </c>
      <c r="E369" s="399" t="s">
        <v>436</v>
      </c>
      <c r="F369" s="399">
        <v>6.5</v>
      </c>
      <c r="G369" s="399">
        <v>6.60562</v>
      </c>
      <c r="H369" s="400" t="s">
        <v>192</v>
      </c>
      <c r="I369" s="401">
        <v>60000</v>
      </c>
      <c r="J369" s="401">
        <v>60000</v>
      </c>
      <c r="K369" s="401">
        <v>60813.45</v>
      </c>
      <c r="L369" s="402">
        <v>1</v>
      </c>
    </row>
    <row r="370" spans="1:12" s="316" customFormat="1" ht="20.25" x14ac:dyDescent="0.35">
      <c r="A370" s="397" t="s">
        <v>282</v>
      </c>
      <c r="B370" s="398" t="s">
        <v>178</v>
      </c>
      <c r="C370" s="399">
        <v>101.36450000000001</v>
      </c>
      <c r="D370" s="399">
        <v>7</v>
      </c>
      <c r="E370" s="399" t="s">
        <v>437</v>
      </c>
      <c r="F370" s="399">
        <v>6.5</v>
      </c>
      <c r="G370" s="399">
        <v>6.60562</v>
      </c>
      <c r="H370" s="400" t="s">
        <v>192</v>
      </c>
      <c r="I370" s="401">
        <v>120000</v>
      </c>
      <c r="J370" s="401">
        <v>120000</v>
      </c>
      <c r="K370" s="401">
        <v>121637.48</v>
      </c>
      <c r="L370" s="402">
        <v>1</v>
      </c>
    </row>
    <row r="371" spans="1:12" s="316" customFormat="1" ht="20.25" x14ac:dyDescent="0.35">
      <c r="A371" s="397" t="s">
        <v>282</v>
      </c>
      <c r="B371" s="398" t="s">
        <v>178</v>
      </c>
      <c r="C371" s="399">
        <v>101.74809999999999</v>
      </c>
      <c r="D371" s="399">
        <v>7</v>
      </c>
      <c r="E371" s="399" t="s">
        <v>438</v>
      </c>
      <c r="F371" s="399">
        <v>6.5</v>
      </c>
      <c r="G371" s="399">
        <v>6.60562</v>
      </c>
      <c r="H371" s="400" t="s">
        <v>192</v>
      </c>
      <c r="I371" s="401">
        <v>120000</v>
      </c>
      <c r="J371" s="401">
        <v>120000</v>
      </c>
      <c r="K371" s="401">
        <v>122097.74</v>
      </c>
      <c r="L371" s="402">
        <v>1</v>
      </c>
    </row>
    <row r="372" spans="1:12" s="316" customFormat="1" ht="20.25" x14ac:dyDescent="0.35">
      <c r="A372" s="397" t="s">
        <v>282</v>
      </c>
      <c r="B372" s="398" t="s">
        <v>178</v>
      </c>
      <c r="C372" s="399">
        <v>99.516599999999997</v>
      </c>
      <c r="D372" s="399">
        <v>7.43</v>
      </c>
      <c r="E372" s="399" t="s">
        <v>439</v>
      </c>
      <c r="F372" s="399">
        <v>7.75</v>
      </c>
      <c r="G372" s="399">
        <v>7.90015</v>
      </c>
      <c r="H372" s="400" t="s">
        <v>192</v>
      </c>
      <c r="I372" s="401">
        <v>108290</v>
      </c>
      <c r="J372" s="401">
        <v>108290</v>
      </c>
      <c r="K372" s="401">
        <v>107766.63</v>
      </c>
      <c r="L372" s="402">
        <v>1</v>
      </c>
    </row>
    <row r="373" spans="1:12" s="316" customFormat="1" ht="20.25" x14ac:dyDescent="0.35">
      <c r="A373" s="397" t="s">
        <v>282</v>
      </c>
      <c r="B373" s="398" t="s">
        <v>178</v>
      </c>
      <c r="C373" s="399">
        <v>99.383200000000002</v>
      </c>
      <c r="D373" s="399">
        <v>7.43</v>
      </c>
      <c r="E373" s="399" t="s">
        <v>440</v>
      </c>
      <c r="F373" s="399">
        <v>7.75</v>
      </c>
      <c r="G373" s="399">
        <v>7.90015</v>
      </c>
      <c r="H373" s="400" t="s">
        <v>192</v>
      </c>
      <c r="I373" s="401">
        <v>349860</v>
      </c>
      <c r="J373" s="401">
        <v>349860</v>
      </c>
      <c r="K373" s="401">
        <v>347702.23</v>
      </c>
      <c r="L373" s="402">
        <v>2</v>
      </c>
    </row>
    <row r="374" spans="1:12" s="316" customFormat="1" ht="20.25" x14ac:dyDescent="0.35">
      <c r="A374" s="397" t="s">
        <v>282</v>
      </c>
      <c r="B374" s="398" t="s">
        <v>178</v>
      </c>
      <c r="C374" s="399">
        <v>98.991</v>
      </c>
      <c r="D374" s="399">
        <v>7.43</v>
      </c>
      <c r="E374" s="399" t="s">
        <v>441</v>
      </c>
      <c r="F374" s="399">
        <v>7.8</v>
      </c>
      <c r="G374" s="399">
        <v>7.9520999999999997</v>
      </c>
      <c r="H374" s="400" t="s">
        <v>192</v>
      </c>
      <c r="I374" s="401">
        <v>166600</v>
      </c>
      <c r="J374" s="401">
        <v>166600</v>
      </c>
      <c r="K374" s="401">
        <v>164919.09</v>
      </c>
      <c r="L374" s="402">
        <v>1</v>
      </c>
    </row>
    <row r="375" spans="1:12" s="316" customFormat="1" ht="20.25" x14ac:dyDescent="0.35">
      <c r="A375" s="397" t="s">
        <v>282</v>
      </c>
      <c r="B375" s="398" t="s">
        <v>178</v>
      </c>
      <c r="C375" s="399">
        <v>98.850399999999993</v>
      </c>
      <c r="D375" s="399">
        <v>7.43</v>
      </c>
      <c r="E375" s="399" t="s">
        <v>442</v>
      </c>
      <c r="F375" s="399">
        <v>7.8</v>
      </c>
      <c r="G375" s="399">
        <v>7.9520999999999997</v>
      </c>
      <c r="H375" s="400" t="s">
        <v>192</v>
      </c>
      <c r="I375" s="401">
        <v>166600</v>
      </c>
      <c r="J375" s="401">
        <v>166600</v>
      </c>
      <c r="K375" s="401">
        <v>164684.89000000001</v>
      </c>
      <c r="L375" s="402">
        <v>1</v>
      </c>
    </row>
    <row r="376" spans="1:12" s="316" customFormat="1" ht="20.25" x14ac:dyDescent="0.35">
      <c r="A376" s="397" t="s">
        <v>282</v>
      </c>
      <c r="B376" s="398" t="s">
        <v>178</v>
      </c>
      <c r="C376" s="399">
        <v>98.713200000000001</v>
      </c>
      <c r="D376" s="399">
        <v>7.43</v>
      </c>
      <c r="E376" s="399" t="s">
        <v>443</v>
      </c>
      <c r="F376" s="399">
        <v>7.84</v>
      </c>
      <c r="G376" s="399">
        <v>7.9936600000000002</v>
      </c>
      <c r="H376" s="400" t="s">
        <v>192</v>
      </c>
      <c r="I376" s="401">
        <v>183260</v>
      </c>
      <c r="J376" s="401">
        <v>183260</v>
      </c>
      <c r="K376" s="401">
        <v>180901.87</v>
      </c>
      <c r="L376" s="402">
        <v>1</v>
      </c>
    </row>
    <row r="377" spans="1:12" s="316" customFormat="1" ht="20.25" x14ac:dyDescent="0.35">
      <c r="A377" s="397" t="s">
        <v>282</v>
      </c>
      <c r="B377" s="398" t="s">
        <v>178</v>
      </c>
      <c r="C377" s="399">
        <v>98.544399999999996</v>
      </c>
      <c r="D377" s="399">
        <v>7.43</v>
      </c>
      <c r="E377" s="399" t="s">
        <v>444</v>
      </c>
      <c r="F377" s="399">
        <v>7.85</v>
      </c>
      <c r="G377" s="399">
        <v>8.0040499999999994</v>
      </c>
      <c r="H377" s="400" t="s">
        <v>192</v>
      </c>
      <c r="I377" s="401">
        <v>166600</v>
      </c>
      <c r="J377" s="401">
        <v>166600</v>
      </c>
      <c r="K377" s="401">
        <v>164175</v>
      </c>
      <c r="L377" s="402">
        <v>1</v>
      </c>
    </row>
    <row r="378" spans="1:12" s="316" customFormat="1" ht="20.25" x14ac:dyDescent="0.35">
      <c r="A378" s="397" t="s">
        <v>282</v>
      </c>
      <c r="B378" s="398" t="s">
        <v>178</v>
      </c>
      <c r="C378" s="399">
        <v>98.396900000000002</v>
      </c>
      <c r="D378" s="399">
        <v>7.43</v>
      </c>
      <c r="E378" s="399" t="s">
        <v>445</v>
      </c>
      <c r="F378" s="399">
        <v>7.85</v>
      </c>
      <c r="G378" s="399">
        <v>8.0040499999999994</v>
      </c>
      <c r="H378" s="400" t="s">
        <v>192</v>
      </c>
      <c r="I378" s="401">
        <v>166600</v>
      </c>
      <c r="J378" s="401">
        <v>166600</v>
      </c>
      <c r="K378" s="401">
        <v>163929.28</v>
      </c>
      <c r="L378" s="402">
        <v>1</v>
      </c>
    </row>
    <row r="379" spans="1:12" s="316" customFormat="1" ht="20.25" x14ac:dyDescent="0.35">
      <c r="A379" s="397" t="s">
        <v>282</v>
      </c>
      <c r="B379" s="398" t="s">
        <v>178</v>
      </c>
      <c r="C379" s="399">
        <v>98.254999999999995</v>
      </c>
      <c r="D379" s="399">
        <v>7.43</v>
      </c>
      <c r="E379" s="399" t="s">
        <v>446</v>
      </c>
      <c r="F379" s="399">
        <v>7.85</v>
      </c>
      <c r="G379" s="399">
        <v>8.0040499999999994</v>
      </c>
      <c r="H379" s="400" t="s">
        <v>192</v>
      </c>
      <c r="I379" s="401">
        <v>166600</v>
      </c>
      <c r="J379" s="401">
        <v>166600</v>
      </c>
      <c r="K379" s="401">
        <v>163692.84</v>
      </c>
      <c r="L379" s="402">
        <v>1</v>
      </c>
    </row>
    <row r="380" spans="1:12" s="316" customFormat="1" ht="20.25" x14ac:dyDescent="0.35">
      <c r="A380" s="397" t="s">
        <v>282</v>
      </c>
      <c r="B380" s="398" t="s">
        <v>178</v>
      </c>
      <c r="C380" s="399">
        <v>98.118399999999994</v>
      </c>
      <c r="D380" s="399">
        <v>7.43</v>
      </c>
      <c r="E380" s="399" t="s">
        <v>447</v>
      </c>
      <c r="F380" s="399">
        <v>7.85</v>
      </c>
      <c r="G380" s="399">
        <v>8.0040499999999994</v>
      </c>
      <c r="H380" s="400" t="s">
        <v>192</v>
      </c>
      <c r="I380" s="401">
        <v>349860</v>
      </c>
      <c r="J380" s="401">
        <v>349860</v>
      </c>
      <c r="K380" s="401">
        <v>343277.19</v>
      </c>
      <c r="L380" s="402">
        <v>2</v>
      </c>
    </row>
    <row r="381" spans="1:12" s="316" customFormat="1" ht="20.25" x14ac:dyDescent="0.35">
      <c r="A381" s="397" t="s">
        <v>282</v>
      </c>
      <c r="B381" s="398" t="s">
        <v>178</v>
      </c>
      <c r="C381" s="399">
        <v>97.965000000000003</v>
      </c>
      <c r="D381" s="399">
        <v>7.43</v>
      </c>
      <c r="E381" s="399" t="s">
        <v>448</v>
      </c>
      <c r="F381" s="399">
        <v>7.85</v>
      </c>
      <c r="G381" s="399">
        <v>8.0040499999999994</v>
      </c>
      <c r="H381" s="400" t="s">
        <v>192</v>
      </c>
      <c r="I381" s="401">
        <v>91630</v>
      </c>
      <c r="J381" s="401">
        <v>91630</v>
      </c>
      <c r="K381" s="401">
        <v>89765.36</v>
      </c>
      <c r="L381" s="402">
        <v>1</v>
      </c>
    </row>
    <row r="382" spans="1:12" s="316" customFormat="1" ht="20.25" x14ac:dyDescent="0.35">
      <c r="A382" s="397" t="s">
        <v>300</v>
      </c>
      <c r="B382" s="398" t="s">
        <v>178</v>
      </c>
      <c r="C382" s="399">
        <v>99.8262</v>
      </c>
      <c r="D382" s="399">
        <v>9</v>
      </c>
      <c r="E382" s="399" t="s">
        <v>213</v>
      </c>
      <c r="F382" s="399">
        <v>9.9</v>
      </c>
      <c r="G382" s="399">
        <v>10.273630000000001</v>
      </c>
      <c r="H382" s="400" t="s">
        <v>192</v>
      </c>
      <c r="I382" s="401">
        <v>10000</v>
      </c>
      <c r="J382" s="401">
        <v>10000</v>
      </c>
      <c r="K382" s="401">
        <v>9982.6299999999992</v>
      </c>
      <c r="L382" s="402">
        <v>1</v>
      </c>
    </row>
    <row r="383" spans="1:12" s="316" customFormat="1" ht="20.25" x14ac:dyDescent="0.35">
      <c r="A383" s="397" t="s">
        <v>300</v>
      </c>
      <c r="B383" s="398" t="s">
        <v>178</v>
      </c>
      <c r="C383" s="399">
        <v>99.610699999999994</v>
      </c>
      <c r="D383" s="399">
        <v>9</v>
      </c>
      <c r="E383" s="399" t="s">
        <v>449</v>
      </c>
      <c r="F383" s="399">
        <v>9.9</v>
      </c>
      <c r="G383" s="399">
        <v>10.273630000000001</v>
      </c>
      <c r="H383" s="400" t="s">
        <v>192</v>
      </c>
      <c r="I383" s="401">
        <v>10000</v>
      </c>
      <c r="J383" s="401">
        <v>10000</v>
      </c>
      <c r="K383" s="401">
        <v>9961.08</v>
      </c>
      <c r="L383" s="402">
        <v>1</v>
      </c>
    </row>
    <row r="384" spans="1:12" s="316" customFormat="1" ht="20.25" x14ac:dyDescent="0.35">
      <c r="A384" s="397" t="s">
        <v>300</v>
      </c>
      <c r="B384" s="398" t="s">
        <v>178</v>
      </c>
      <c r="C384" s="399">
        <v>99.400499999999994</v>
      </c>
      <c r="D384" s="399">
        <v>9</v>
      </c>
      <c r="E384" s="399" t="s">
        <v>450</v>
      </c>
      <c r="F384" s="399">
        <v>9.9</v>
      </c>
      <c r="G384" s="399">
        <v>10.273630000000001</v>
      </c>
      <c r="H384" s="400" t="s">
        <v>192</v>
      </c>
      <c r="I384" s="401">
        <v>10000</v>
      </c>
      <c r="J384" s="401">
        <v>10000</v>
      </c>
      <c r="K384" s="401">
        <v>9940.0499999999993</v>
      </c>
      <c r="L384" s="402">
        <v>1</v>
      </c>
    </row>
    <row r="385" spans="1:12" s="316" customFormat="1" ht="20.25" x14ac:dyDescent="0.35">
      <c r="A385" s="397" t="s">
        <v>300</v>
      </c>
      <c r="B385" s="398" t="s">
        <v>178</v>
      </c>
      <c r="C385" s="399">
        <v>99.1952</v>
      </c>
      <c r="D385" s="399">
        <v>9</v>
      </c>
      <c r="E385" s="399" t="s">
        <v>451</v>
      </c>
      <c r="F385" s="399">
        <v>9.9</v>
      </c>
      <c r="G385" s="399">
        <v>10.273630000000001</v>
      </c>
      <c r="H385" s="400" t="s">
        <v>192</v>
      </c>
      <c r="I385" s="401">
        <v>10000</v>
      </c>
      <c r="J385" s="401">
        <v>10000</v>
      </c>
      <c r="K385" s="401">
        <v>9919.5300000000007</v>
      </c>
      <c r="L385" s="402">
        <v>1</v>
      </c>
    </row>
    <row r="386" spans="1:12" s="316" customFormat="1" ht="20.25" x14ac:dyDescent="0.35">
      <c r="A386" s="397" t="s">
        <v>300</v>
      </c>
      <c r="B386" s="398" t="s">
        <v>178</v>
      </c>
      <c r="C386" s="399">
        <v>98.995000000000005</v>
      </c>
      <c r="D386" s="399">
        <v>9</v>
      </c>
      <c r="E386" s="399" t="s">
        <v>452</v>
      </c>
      <c r="F386" s="399">
        <v>9.9</v>
      </c>
      <c r="G386" s="399">
        <v>10.273630000000001</v>
      </c>
      <c r="H386" s="400" t="s">
        <v>192</v>
      </c>
      <c r="I386" s="401">
        <v>10000</v>
      </c>
      <c r="J386" s="401">
        <v>10000</v>
      </c>
      <c r="K386" s="401">
        <v>9899.51</v>
      </c>
      <c r="L386" s="402">
        <v>1</v>
      </c>
    </row>
    <row r="387" spans="1:12" s="316" customFormat="1" ht="20.25" x14ac:dyDescent="0.35">
      <c r="A387" s="397" t="s">
        <v>300</v>
      </c>
      <c r="B387" s="398" t="s">
        <v>178</v>
      </c>
      <c r="C387" s="399">
        <v>98.799599999999998</v>
      </c>
      <c r="D387" s="399">
        <v>9</v>
      </c>
      <c r="E387" s="399" t="s">
        <v>453</v>
      </c>
      <c r="F387" s="399">
        <v>9.9</v>
      </c>
      <c r="G387" s="399">
        <v>10.273630000000001</v>
      </c>
      <c r="H387" s="400" t="s">
        <v>192</v>
      </c>
      <c r="I387" s="401">
        <v>10000</v>
      </c>
      <c r="J387" s="401">
        <v>10000</v>
      </c>
      <c r="K387" s="401">
        <v>9879.9599999999991</v>
      </c>
      <c r="L387" s="402">
        <v>1</v>
      </c>
    </row>
    <row r="388" spans="1:12" s="316" customFormat="1" ht="20.25" x14ac:dyDescent="0.35">
      <c r="A388" s="397" t="s">
        <v>300</v>
      </c>
      <c r="B388" s="398" t="s">
        <v>178</v>
      </c>
      <c r="C388" s="399">
        <v>98.608900000000006</v>
      </c>
      <c r="D388" s="399">
        <v>9</v>
      </c>
      <c r="E388" s="399" t="s">
        <v>454</v>
      </c>
      <c r="F388" s="399">
        <v>9.9</v>
      </c>
      <c r="G388" s="399">
        <v>10.273630000000001</v>
      </c>
      <c r="H388" s="400" t="s">
        <v>192</v>
      </c>
      <c r="I388" s="401">
        <v>10000</v>
      </c>
      <c r="J388" s="401">
        <v>10000</v>
      </c>
      <c r="K388" s="401">
        <v>9860.89</v>
      </c>
      <c r="L388" s="402">
        <v>1</v>
      </c>
    </row>
    <row r="389" spans="1:12" s="316" customFormat="1" ht="20.25" x14ac:dyDescent="0.35">
      <c r="A389" s="397" t="s">
        <v>300</v>
      </c>
      <c r="B389" s="398" t="s">
        <v>178</v>
      </c>
      <c r="C389" s="399">
        <v>98.422799999999995</v>
      </c>
      <c r="D389" s="399">
        <v>9</v>
      </c>
      <c r="E389" s="399" t="s">
        <v>455</v>
      </c>
      <c r="F389" s="399">
        <v>9.9</v>
      </c>
      <c r="G389" s="399">
        <v>10.273630000000001</v>
      </c>
      <c r="H389" s="400" t="s">
        <v>192</v>
      </c>
      <c r="I389" s="401">
        <v>10000</v>
      </c>
      <c r="J389" s="401">
        <v>10000</v>
      </c>
      <c r="K389" s="401">
        <v>9842.2900000000009</v>
      </c>
      <c r="L389" s="402">
        <v>1</v>
      </c>
    </row>
    <row r="390" spans="1:12" s="316" customFormat="1" ht="20.25" x14ac:dyDescent="0.35">
      <c r="A390" s="397" t="s">
        <v>300</v>
      </c>
      <c r="B390" s="398" t="s">
        <v>178</v>
      </c>
      <c r="C390" s="399">
        <v>98.241200000000006</v>
      </c>
      <c r="D390" s="399">
        <v>9</v>
      </c>
      <c r="E390" s="399" t="s">
        <v>285</v>
      </c>
      <c r="F390" s="399">
        <v>9.9</v>
      </c>
      <c r="G390" s="399">
        <v>10.273630000000001</v>
      </c>
      <c r="H390" s="400" t="s">
        <v>192</v>
      </c>
      <c r="I390" s="401">
        <v>10000</v>
      </c>
      <c r="J390" s="401">
        <v>10000</v>
      </c>
      <c r="K390" s="401">
        <v>9824.1299999999992</v>
      </c>
      <c r="L390" s="402">
        <v>1</v>
      </c>
    </row>
    <row r="391" spans="1:12" s="316" customFormat="1" ht="20.25" x14ac:dyDescent="0.35">
      <c r="A391" s="397" t="s">
        <v>300</v>
      </c>
      <c r="B391" s="398" t="s">
        <v>178</v>
      </c>
      <c r="C391" s="399">
        <v>98.063999999999993</v>
      </c>
      <c r="D391" s="399">
        <v>9</v>
      </c>
      <c r="E391" s="399" t="s">
        <v>456</v>
      </c>
      <c r="F391" s="399">
        <v>9.9</v>
      </c>
      <c r="G391" s="399">
        <v>10.273630000000001</v>
      </c>
      <c r="H391" s="400" t="s">
        <v>192</v>
      </c>
      <c r="I391" s="401">
        <v>10000</v>
      </c>
      <c r="J391" s="401">
        <v>10000</v>
      </c>
      <c r="K391" s="401">
        <v>9806.41</v>
      </c>
      <c r="L391" s="402">
        <v>1</v>
      </c>
    </row>
    <row r="392" spans="1:12" s="316" customFormat="1" ht="20.25" x14ac:dyDescent="0.35">
      <c r="A392" s="397" t="s">
        <v>300</v>
      </c>
      <c r="B392" s="398" t="s">
        <v>178</v>
      </c>
      <c r="C392" s="399">
        <v>97.891099999999994</v>
      </c>
      <c r="D392" s="399">
        <v>9</v>
      </c>
      <c r="E392" s="399" t="s">
        <v>457</v>
      </c>
      <c r="F392" s="399">
        <v>9.9</v>
      </c>
      <c r="G392" s="399">
        <v>10.273630000000001</v>
      </c>
      <c r="H392" s="400" t="s">
        <v>192</v>
      </c>
      <c r="I392" s="401">
        <v>10000</v>
      </c>
      <c r="J392" s="401">
        <v>10000</v>
      </c>
      <c r="K392" s="401">
        <v>9789.11</v>
      </c>
      <c r="L392" s="402">
        <v>1</v>
      </c>
    </row>
    <row r="393" spans="1:12" s="316" customFormat="1" ht="20.25" x14ac:dyDescent="0.35">
      <c r="A393" s="397" t="s">
        <v>300</v>
      </c>
      <c r="B393" s="398" t="s">
        <v>178</v>
      </c>
      <c r="C393" s="399">
        <v>97.722300000000004</v>
      </c>
      <c r="D393" s="399">
        <v>9</v>
      </c>
      <c r="E393" s="399" t="s">
        <v>458</v>
      </c>
      <c r="F393" s="399">
        <v>9.9</v>
      </c>
      <c r="G393" s="399">
        <v>10.273630000000001</v>
      </c>
      <c r="H393" s="400" t="s">
        <v>192</v>
      </c>
      <c r="I393" s="401">
        <v>10000</v>
      </c>
      <c r="J393" s="401">
        <v>10000</v>
      </c>
      <c r="K393" s="401">
        <v>9772.24</v>
      </c>
      <c r="L393" s="402">
        <v>1</v>
      </c>
    </row>
    <row r="394" spans="1:12" s="316" customFormat="1" ht="20.25" x14ac:dyDescent="0.35">
      <c r="A394" s="397" t="s">
        <v>300</v>
      </c>
      <c r="B394" s="398" t="s">
        <v>178</v>
      </c>
      <c r="C394" s="399">
        <v>97.557699999999997</v>
      </c>
      <c r="D394" s="399">
        <v>9</v>
      </c>
      <c r="E394" s="399" t="s">
        <v>459</v>
      </c>
      <c r="F394" s="399">
        <v>9.9</v>
      </c>
      <c r="G394" s="399">
        <v>10.273630000000001</v>
      </c>
      <c r="H394" s="400" t="s">
        <v>192</v>
      </c>
      <c r="I394" s="401">
        <v>10000</v>
      </c>
      <c r="J394" s="401">
        <v>10000</v>
      </c>
      <c r="K394" s="401">
        <v>9755.77</v>
      </c>
      <c r="L394" s="402">
        <v>1</v>
      </c>
    </row>
    <row r="395" spans="1:12" s="316" customFormat="1" ht="20.25" x14ac:dyDescent="0.35">
      <c r="A395" s="397" t="s">
        <v>300</v>
      </c>
      <c r="B395" s="398" t="s">
        <v>178</v>
      </c>
      <c r="C395" s="399">
        <v>97.397000000000006</v>
      </c>
      <c r="D395" s="399">
        <v>9</v>
      </c>
      <c r="E395" s="399" t="s">
        <v>460</v>
      </c>
      <c r="F395" s="399">
        <v>9.9</v>
      </c>
      <c r="G395" s="399">
        <v>10.273630000000001</v>
      </c>
      <c r="H395" s="400" t="s">
        <v>192</v>
      </c>
      <c r="I395" s="401">
        <v>10000</v>
      </c>
      <c r="J395" s="401">
        <v>10000</v>
      </c>
      <c r="K395" s="401">
        <v>9739.7000000000007</v>
      </c>
      <c r="L395" s="402">
        <v>1</v>
      </c>
    </row>
    <row r="396" spans="1:12" s="316" customFormat="1" ht="20.25" x14ac:dyDescent="0.35">
      <c r="A396" s="397" t="s">
        <v>300</v>
      </c>
      <c r="B396" s="398" t="s">
        <v>178</v>
      </c>
      <c r="C396" s="399">
        <v>97.240099999999998</v>
      </c>
      <c r="D396" s="399">
        <v>9</v>
      </c>
      <c r="E396" s="399" t="s">
        <v>461</v>
      </c>
      <c r="F396" s="399">
        <v>9.9</v>
      </c>
      <c r="G396" s="399">
        <v>10.273630000000001</v>
      </c>
      <c r="H396" s="400" t="s">
        <v>192</v>
      </c>
      <c r="I396" s="401">
        <v>10000</v>
      </c>
      <c r="J396" s="401">
        <v>10000</v>
      </c>
      <c r="K396" s="401">
        <v>9724.02</v>
      </c>
      <c r="L396" s="402">
        <v>1</v>
      </c>
    </row>
    <row r="397" spans="1:12" s="316" customFormat="1" ht="20.25" x14ac:dyDescent="0.35">
      <c r="A397" s="397" t="s">
        <v>300</v>
      </c>
      <c r="B397" s="398" t="s">
        <v>178</v>
      </c>
      <c r="C397" s="399">
        <v>97.087100000000007</v>
      </c>
      <c r="D397" s="399">
        <v>9</v>
      </c>
      <c r="E397" s="399" t="s">
        <v>462</v>
      </c>
      <c r="F397" s="399">
        <v>9.9</v>
      </c>
      <c r="G397" s="399">
        <v>10.273630000000001</v>
      </c>
      <c r="H397" s="400" t="s">
        <v>192</v>
      </c>
      <c r="I397" s="401">
        <v>10000</v>
      </c>
      <c r="J397" s="401">
        <v>10000</v>
      </c>
      <c r="K397" s="401">
        <v>9708.7199999999993</v>
      </c>
      <c r="L397" s="402">
        <v>1</v>
      </c>
    </row>
    <row r="398" spans="1:12" s="316" customFormat="1" ht="20.25" x14ac:dyDescent="0.35">
      <c r="A398" s="397" t="s">
        <v>314</v>
      </c>
      <c r="B398" s="398" t="s">
        <v>178</v>
      </c>
      <c r="C398" s="399">
        <v>100.0883</v>
      </c>
      <c r="D398" s="399">
        <v>7.1</v>
      </c>
      <c r="E398" s="399" t="s">
        <v>235</v>
      </c>
      <c r="F398" s="399">
        <v>6</v>
      </c>
      <c r="G398" s="399">
        <v>6.09</v>
      </c>
      <c r="H398" s="400" t="s">
        <v>192</v>
      </c>
      <c r="I398" s="401">
        <v>200000</v>
      </c>
      <c r="J398" s="401">
        <v>200000</v>
      </c>
      <c r="K398" s="401">
        <v>200176.79</v>
      </c>
      <c r="L398" s="402">
        <v>1</v>
      </c>
    </row>
    <row r="399" spans="1:12" s="316" customFormat="1" ht="20.25" x14ac:dyDescent="0.35">
      <c r="A399" s="397" t="s">
        <v>314</v>
      </c>
      <c r="B399" s="398" t="s">
        <v>178</v>
      </c>
      <c r="C399" s="399">
        <v>100.1557</v>
      </c>
      <c r="D399" s="399">
        <v>6.8</v>
      </c>
      <c r="E399" s="399" t="s">
        <v>463</v>
      </c>
      <c r="F399" s="399">
        <v>6.5</v>
      </c>
      <c r="G399" s="399">
        <v>6.60562</v>
      </c>
      <c r="H399" s="400" t="s">
        <v>192</v>
      </c>
      <c r="I399" s="401">
        <v>121380</v>
      </c>
      <c r="J399" s="401">
        <v>121380</v>
      </c>
      <c r="K399" s="401">
        <v>121569.04</v>
      </c>
      <c r="L399" s="402">
        <v>1</v>
      </c>
    </row>
    <row r="400" spans="1:12" s="316" customFormat="1" ht="20.25" x14ac:dyDescent="0.35">
      <c r="A400" s="397" t="s">
        <v>314</v>
      </c>
      <c r="B400" s="398" t="s">
        <v>178</v>
      </c>
      <c r="C400" s="399">
        <v>100.1952</v>
      </c>
      <c r="D400" s="399">
        <v>6.8</v>
      </c>
      <c r="E400" s="399" t="s">
        <v>464</v>
      </c>
      <c r="F400" s="399">
        <v>6.6</v>
      </c>
      <c r="G400" s="399">
        <v>6.7088999999999999</v>
      </c>
      <c r="H400" s="400" t="s">
        <v>192</v>
      </c>
      <c r="I400" s="401">
        <v>114240</v>
      </c>
      <c r="J400" s="401">
        <v>114240</v>
      </c>
      <c r="K400" s="401">
        <v>114463.08</v>
      </c>
      <c r="L400" s="402">
        <v>1</v>
      </c>
    </row>
    <row r="401" spans="1:12" s="316" customFormat="1" ht="20.25" x14ac:dyDescent="0.35">
      <c r="A401" s="397" t="s">
        <v>314</v>
      </c>
      <c r="B401" s="398" t="s">
        <v>178</v>
      </c>
      <c r="C401" s="399">
        <v>100.14</v>
      </c>
      <c r="D401" s="399">
        <v>6.8</v>
      </c>
      <c r="E401" s="399" t="s">
        <v>465</v>
      </c>
      <c r="F401" s="399">
        <v>6.7</v>
      </c>
      <c r="G401" s="399">
        <v>6.8122199999999999</v>
      </c>
      <c r="H401" s="400" t="s">
        <v>192</v>
      </c>
      <c r="I401" s="401">
        <v>121380</v>
      </c>
      <c r="J401" s="401">
        <v>121380</v>
      </c>
      <c r="K401" s="401">
        <v>121550.03</v>
      </c>
      <c r="L401" s="402">
        <v>1</v>
      </c>
    </row>
    <row r="402" spans="1:12" s="316" customFormat="1" ht="20.25" x14ac:dyDescent="0.35">
      <c r="A402" s="397" t="s">
        <v>314</v>
      </c>
      <c r="B402" s="398" t="s">
        <v>178</v>
      </c>
      <c r="C402" s="399">
        <v>100.08880000000001</v>
      </c>
      <c r="D402" s="399">
        <v>6.8</v>
      </c>
      <c r="E402" s="399" t="s">
        <v>466</v>
      </c>
      <c r="F402" s="399">
        <v>6.75</v>
      </c>
      <c r="G402" s="399">
        <v>6.8639000000000001</v>
      </c>
      <c r="H402" s="400" t="s">
        <v>192</v>
      </c>
      <c r="I402" s="401">
        <v>121380</v>
      </c>
      <c r="J402" s="401">
        <v>121380</v>
      </c>
      <c r="K402" s="401">
        <v>121487.9</v>
      </c>
      <c r="L402" s="402">
        <v>1</v>
      </c>
    </row>
    <row r="403" spans="1:12" s="316" customFormat="1" ht="20.25" x14ac:dyDescent="0.35">
      <c r="A403" s="397" t="s">
        <v>314</v>
      </c>
      <c r="B403" s="398" t="s">
        <v>178</v>
      </c>
      <c r="C403" s="399">
        <v>100.1099</v>
      </c>
      <c r="D403" s="399">
        <v>6.8</v>
      </c>
      <c r="E403" s="399" t="s">
        <v>467</v>
      </c>
      <c r="F403" s="399">
        <v>6.75</v>
      </c>
      <c r="G403" s="399">
        <v>6.8639000000000001</v>
      </c>
      <c r="H403" s="400" t="s">
        <v>192</v>
      </c>
      <c r="I403" s="401">
        <v>121380</v>
      </c>
      <c r="J403" s="401">
        <v>121380</v>
      </c>
      <c r="K403" s="401">
        <v>121513.51</v>
      </c>
      <c r="L403" s="402">
        <v>1</v>
      </c>
    </row>
    <row r="404" spans="1:12" s="316" customFormat="1" ht="20.25" x14ac:dyDescent="0.35">
      <c r="A404" s="397" t="s">
        <v>314</v>
      </c>
      <c r="B404" s="398" t="s">
        <v>178</v>
      </c>
      <c r="C404" s="399">
        <v>100.1046</v>
      </c>
      <c r="D404" s="399">
        <v>7.1</v>
      </c>
      <c r="E404" s="399" t="s">
        <v>468</v>
      </c>
      <c r="F404" s="399">
        <v>6.9</v>
      </c>
      <c r="G404" s="399">
        <v>7.0190200000000003</v>
      </c>
      <c r="H404" s="400" t="s">
        <v>192</v>
      </c>
      <c r="I404" s="401">
        <v>350000</v>
      </c>
      <c r="J404" s="401">
        <v>350000</v>
      </c>
      <c r="K404" s="401">
        <v>350366.37</v>
      </c>
      <c r="L404" s="402">
        <v>2</v>
      </c>
    </row>
    <row r="405" spans="1:12" s="316" customFormat="1" ht="20.25" x14ac:dyDescent="0.35">
      <c r="A405" s="397" t="s">
        <v>314</v>
      </c>
      <c r="B405" s="398" t="s">
        <v>178</v>
      </c>
      <c r="C405" s="399">
        <v>100.14579999999999</v>
      </c>
      <c r="D405" s="399">
        <v>7.1</v>
      </c>
      <c r="E405" s="399" t="s">
        <v>469</v>
      </c>
      <c r="F405" s="399">
        <v>6.95</v>
      </c>
      <c r="G405" s="399">
        <v>7.0707500000000003</v>
      </c>
      <c r="H405" s="400" t="s">
        <v>192</v>
      </c>
      <c r="I405" s="401">
        <v>100000</v>
      </c>
      <c r="J405" s="401">
        <v>100000</v>
      </c>
      <c r="K405" s="401">
        <v>100145.84</v>
      </c>
      <c r="L405" s="402">
        <v>1</v>
      </c>
    </row>
    <row r="406" spans="1:12" s="316" customFormat="1" ht="20.25" x14ac:dyDescent="0.35">
      <c r="A406" s="397" t="s">
        <v>314</v>
      </c>
      <c r="B406" s="398" t="s">
        <v>178</v>
      </c>
      <c r="C406" s="399">
        <v>100.0941</v>
      </c>
      <c r="D406" s="399">
        <v>7.1</v>
      </c>
      <c r="E406" s="399" t="s">
        <v>469</v>
      </c>
      <c r="F406" s="399">
        <v>7</v>
      </c>
      <c r="G406" s="399">
        <v>7.1224999999999996</v>
      </c>
      <c r="H406" s="400" t="s">
        <v>192</v>
      </c>
      <c r="I406" s="401">
        <v>150000</v>
      </c>
      <c r="J406" s="401">
        <v>150000</v>
      </c>
      <c r="K406" s="401">
        <v>150141.24</v>
      </c>
      <c r="L406" s="402">
        <v>1</v>
      </c>
    </row>
    <row r="407" spans="1:12" s="316" customFormat="1" ht="20.25" x14ac:dyDescent="0.35">
      <c r="A407" s="397" t="s">
        <v>314</v>
      </c>
      <c r="B407" s="398" t="s">
        <v>178</v>
      </c>
      <c r="C407" s="399">
        <v>100.13890000000001</v>
      </c>
      <c r="D407" s="399">
        <v>7.1</v>
      </c>
      <c r="E407" s="399" t="s">
        <v>470</v>
      </c>
      <c r="F407" s="399">
        <v>7</v>
      </c>
      <c r="G407" s="399">
        <v>7.1224999999999996</v>
      </c>
      <c r="H407" s="400" t="s">
        <v>192</v>
      </c>
      <c r="I407" s="401">
        <v>150000</v>
      </c>
      <c r="J407" s="401">
        <v>150000</v>
      </c>
      <c r="K407" s="401">
        <v>150208.47</v>
      </c>
      <c r="L407" s="402">
        <v>1</v>
      </c>
    </row>
    <row r="408" spans="1:12" s="316" customFormat="1" ht="20.25" x14ac:dyDescent="0.35">
      <c r="A408" s="397" t="s">
        <v>314</v>
      </c>
      <c r="B408" s="398" t="s">
        <v>178</v>
      </c>
      <c r="C408" s="399">
        <v>100.18219999999999</v>
      </c>
      <c r="D408" s="399">
        <v>7.1</v>
      </c>
      <c r="E408" s="399" t="s">
        <v>440</v>
      </c>
      <c r="F408" s="399">
        <v>7</v>
      </c>
      <c r="G408" s="399">
        <v>7.1224999999999996</v>
      </c>
      <c r="H408" s="400" t="s">
        <v>192</v>
      </c>
      <c r="I408" s="401">
        <v>150000</v>
      </c>
      <c r="J408" s="401">
        <v>150000</v>
      </c>
      <c r="K408" s="401">
        <v>150273.43</v>
      </c>
      <c r="L408" s="402">
        <v>1</v>
      </c>
    </row>
    <row r="409" spans="1:12" s="316" customFormat="1" ht="20.25" x14ac:dyDescent="0.35">
      <c r="A409" s="397" t="s">
        <v>314</v>
      </c>
      <c r="B409" s="398" t="s">
        <v>178</v>
      </c>
      <c r="C409" s="399">
        <v>100.22410000000001</v>
      </c>
      <c r="D409" s="399">
        <v>7.1</v>
      </c>
      <c r="E409" s="399" t="s">
        <v>471</v>
      </c>
      <c r="F409" s="399">
        <v>7</v>
      </c>
      <c r="G409" s="399">
        <v>7.1224999999999996</v>
      </c>
      <c r="H409" s="400" t="s">
        <v>192</v>
      </c>
      <c r="I409" s="401">
        <v>150000</v>
      </c>
      <c r="J409" s="401">
        <v>150000</v>
      </c>
      <c r="K409" s="401">
        <v>150336.19</v>
      </c>
      <c r="L409" s="402">
        <v>1</v>
      </c>
    </row>
    <row r="410" spans="1:12" s="316" customFormat="1" ht="20.25" x14ac:dyDescent="0.35">
      <c r="A410" s="397" t="s">
        <v>314</v>
      </c>
      <c r="B410" s="398" t="s">
        <v>178</v>
      </c>
      <c r="C410" s="399">
        <v>100.1276</v>
      </c>
      <c r="D410" s="399">
        <v>7.1</v>
      </c>
      <c r="E410" s="399" t="s">
        <v>441</v>
      </c>
      <c r="F410" s="399">
        <v>7.05</v>
      </c>
      <c r="G410" s="399">
        <v>7.1742499999999998</v>
      </c>
      <c r="H410" s="400" t="s">
        <v>192</v>
      </c>
      <c r="I410" s="401">
        <v>100000</v>
      </c>
      <c r="J410" s="401">
        <v>100000</v>
      </c>
      <c r="K410" s="401">
        <v>100127.62</v>
      </c>
      <c r="L410" s="402">
        <v>1</v>
      </c>
    </row>
    <row r="411" spans="1:12" s="316" customFormat="1" ht="20.25" x14ac:dyDescent="0.35">
      <c r="A411" s="397" t="s">
        <v>314</v>
      </c>
      <c r="B411" s="398" t="s">
        <v>178</v>
      </c>
      <c r="C411" s="399">
        <v>100.14709999999999</v>
      </c>
      <c r="D411" s="399">
        <v>7.1</v>
      </c>
      <c r="E411" s="399" t="s">
        <v>442</v>
      </c>
      <c r="F411" s="399">
        <v>7.05</v>
      </c>
      <c r="G411" s="399">
        <v>7.1742499999999998</v>
      </c>
      <c r="H411" s="400" t="s">
        <v>192</v>
      </c>
      <c r="I411" s="401">
        <v>100000</v>
      </c>
      <c r="J411" s="401">
        <v>100000</v>
      </c>
      <c r="K411" s="401">
        <v>100147.12</v>
      </c>
      <c r="L411" s="402">
        <v>1</v>
      </c>
    </row>
    <row r="412" spans="1:12" s="316" customFormat="1" ht="20.25" x14ac:dyDescent="0.35">
      <c r="A412" s="397" t="s">
        <v>314</v>
      </c>
      <c r="B412" s="398" t="s">
        <v>178</v>
      </c>
      <c r="C412" s="399">
        <v>100.2186</v>
      </c>
      <c r="D412" s="399">
        <v>7.1</v>
      </c>
      <c r="E412" s="399" t="s">
        <v>447</v>
      </c>
      <c r="F412" s="399">
        <v>7.05</v>
      </c>
      <c r="G412" s="399">
        <v>7.1742499999999998</v>
      </c>
      <c r="H412" s="400" t="s">
        <v>192</v>
      </c>
      <c r="I412" s="401">
        <v>300000</v>
      </c>
      <c r="J412" s="401">
        <v>300000</v>
      </c>
      <c r="K412" s="401">
        <v>300656.05</v>
      </c>
      <c r="L412" s="402">
        <v>2</v>
      </c>
    </row>
    <row r="413" spans="1:12" s="316" customFormat="1" ht="20.25" x14ac:dyDescent="0.35">
      <c r="A413" s="397" t="s">
        <v>314</v>
      </c>
      <c r="B413" s="398" t="s">
        <v>178</v>
      </c>
      <c r="C413" s="399">
        <v>100.2167</v>
      </c>
      <c r="D413" s="399">
        <v>7.1</v>
      </c>
      <c r="E413" s="399" t="s">
        <v>472</v>
      </c>
      <c r="F413" s="399">
        <v>7.05</v>
      </c>
      <c r="G413" s="399">
        <v>7.1742499999999998</v>
      </c>
      <c r="H413" s="400" t="s">
        <v>192</v>
      </c>
      <c r="I413" s="401">
        <v>100000</v>
      </c>
      <c r="J413" s="401">
        <v>100000</v>
      </c>
      <c r="K413" s="401">
        <v>100216.72</v>
      </c>
      <c r="L413" s="402">
        <v>1</v>
      </c>
    </row>
    <row r="414" spans="1:12" s="316" customFormat="1" ht="20.25" x14ac:dyDescent="0.35">
      <c r="A414" s="397" t="s">
        <v>314</v>
      </c>
      <c r="B414" s="398" t="s">
        <v>178</v>
      </c>
      <c r="C414" s="399">
        <v>99.879000000000005</v>
      </c>
      <c r="D414" s="399">
        <v>7.1</v>
      </c>
      <c r="E414" s="399" t="s">
        <v>473</v>
      </c>
      <c r="F414" s="399">
        <v>7.2</v>
      </c>
      <c r="G414" s="399">
        <v>7.3296000000000001</v>
      </c>
      <c r="H414" s="400" t="s">
        <v>192</v>
      </c>
      <c r="I414" s="401">
        <v>50000</v>
      </c>
      <c r="J414" s="401">
        <v>50000</v>
      </c>
      <c r="K414" s="401">
        <v>49939.53</v>
      </c>
      <c r="L414" s="402">
        <v>1</v>
      </c>
    </row>
    <row r="415" spans="1:12" s="316" customFormat="1" ht="20.25" x14ac:dyDescent="0.35">
      <c r="A415" s="397" t="s">
        <v>314</v>
      </c>
      <c r="B415" s="398" t="s">
        <v>178</v>
      </c>
      <c r="C415" s="399">
        <v>99.826800000000006</v>
      </c>
      <c r="D415" s="399">
        <v>7.1</v>
      </c>
      <c r="E415" s="399" t="s">
        <v>401</v>
      </c>
      <c r="F415" s="399">
        <v>7.4</v>
      </c>
      <c r="G415" s="399">
        <v>7.5369000000000002</v>
      </c>
      <c r="H415" s="400" t="s">
        <v>192</v>
      </c>
      <c r="I415" s="401">
        <v>125000</v>
      </c>
      <c r="J415" s="401">
        <v>125000</v>
      </c>
      <c r="K415" s="401">
        <v>124783.61</v>
      </c>
      <c r="L415" s="402">
        <v>1</v>
      </c>
    </row>
    <row r="416" spans="1:12" s="316" customFormat="1" ht="20.25" x14ac:dyDescent="0.35">
      <c r="A416" s="397" t="s">
        <v>314</v>
      </c>
      <c r="B416" s="398" t="s">
        <v>178</v>
      </c>
      <c r="C416" s="399">
        <v>98.399100000000004</v>
      </c>
      <c r="D416" s="399">
        <v>7.1</v>
      </c>
      <c r="E416" s="399" t="s">
        <v>474</v>
      </c>
      <c r="F416" s="399">
        <v>7.43</v>
      </c>
      <c r="G416" s="399">
        <v>7.5680100000000001</v>
      </c>
      <c r="H416" s="400" t="s">
        <v>192</v>
      </c>
      <c r="I416" s="401">
        <v>178125</v>
      </c>
      <c r="J416" s="401">
        <v>178125</v>
      </c>
      <c r="K416" s="401">
        <v>175273.45</v>
      </c>
      <c r="L416" s="402">
        <v>1</v>
      </c>
    </row>
    <row r="417" spans="1:12" s="316" customFormat="1" ht="20.25" x14ac:dyDescent="0.35">
      <c r="A417" s="397" t="s">
        <v>314</v>
      </c>
      <c r="B417" s="398" t="s">
        <v>178</v>
      </c>
      <c r="C417" s="399">
        <v>98.567499999999995</v>
      </c>
      <c r="D417" s="399">
        <v>7.1</v>
      </c>
      <c r="E417" s="399" t="s">
        <v>475</v>
      </c>
      <c r="F417" s="399">
        <v>7.47</v>
      </c>
      <c r="G417" s="399">
        <v>7.6094999999999997</v>
      </c>
      <c r="H417" s="400" t="s">
        <v>192</v>
      </c>
      <c r="I417" s="401">
        <v>178125</v>
      </c>
      <c r="J417" s="401">
        <v>178125</v>
      </c>
      <c r="K417" s="401">
        <v>175573.39</v>
      </c>
      <c r="L417" s="402">
        <v>1</v>
      </c>
    </row>
    <row r="418" spans="1:12" s="316" customFormat="1" ht="20.25" x14ac:dyDescent="0.35">
      <c r="A418" s="397" t="s">
        <v>476</v>
      </c>
      <c r="B418" s="398" t="s">
        <v>178</v>
      </c>
      <c r="C418" s="399">
        <v>98.798299999999998</v>
      </c>
      <c r="D418" s="399">
        <v>8</v>
      </c>
      <c r="E418" s="399" t="s">
        <v>477</v>
      </c>
      <c r="F418" s="399">
        <v>9.1</v>
      </c>
      <c r="G418" s="399">
        <v>9.4152699999999996</v>
      </c>
      <c r="H418" s="400" t="s">
        <v>192</v>
      </c>
      <c r="I418" s="401">
        <v>156000</v>
      </c>
      <c r="J418" s="401">
        <v>156000</v>
      </c>
      <c r="K418" s="401">
        <v>154125.39000000001</v>
      </c>
      <c r="L418" s="402">
        <v>1</v>
      </c>
    </row>
    <row r="419" spans="1:12" s="316" customFormat="1" ht="20.25" x14ac:dyDescent="0.35">
      <c r="A419" s="397" t="s">
        <v>476</v>
      </c>
      <c r="B419" s="398" t="s">
        <v>178</v>
      </c>
      <c r="C419" s="399">
        <v>98.555999999999997</v>
      </c>
      <c r="D419" s="399">
        <v>8</v>
      </c>
      <c r="E419" s="399" t="s">
        <v>478</v>
      </c>
      <c r="F419" s="399">
        <v>9.1</v>
      </c>
      <c r="G419" s="399">
        <v>9.4152699999999996</v>
      </c>
      <c r="H419" s="400" t="s">
        <v>192</v>
      </c>
      <c r="I419" s="401">
        <v>156000</v>
      </c>
      <c r="J419" s="401">
        <v>156000</v>
      </c>
      <c r="K419" s="401">
        <v>153747.45000000001</v>
      </c>
      <c r="L419" s="402">
        <v>1</v>
      </c>
    </row>
    <row r="420" spans="1:12" s="316" customFormat="1" ht="20.25" x14ac:dyDescent="0.35">
      <c r="A420" s="397" t="s">
        <v>476</v>
      </c>
      <c r="B420" s="398" t="s">
        <v>178</v>
      </c>
      <c r="C420" s="399">
        <v>98.319100000000006</v>
      </c>
      <c r="D420" s="399">
        <v>8</v>
      </c>
      <c r="E420" s="399" t="s">
        <v>479</v>
      </c>
      <c r="F420" s="399">
        <v>9.1</v>
      </c>
      <c r="G420" s="399">
        <v>9.4152699999999996</v>
      </c>
      <c r="H420" s="400" t="s">
        <v>192</v>
      </c>
      <c r="I420" s="401">
        <v>156000</v>
      </c>
      <c r="J420" s="401">
        <v>156000</v>
      </c>
      <c r="K420" s="401">
        <v>153377.92000000001</v>
      </c>
      <c r="L420" s="402">
        <v>1</v>
      </c>
    </row>
    <row r="421" spans="1:12" s="316" customFormat="1" ht="20.25" x14ac:dyDescent="0.35">
      <c r="A421" s="397" t="s">
        <v>476</v>
      </c>
      <c r="B421" s="398" t="s">
        <v>178</v>
      </c>
      <c r="C421" s="399">
        <v>98.087500000000006</v>
      </c>
      <c r="D421" s="399">
        <v>8</v>
      </c>
      <c r="E421" s="399" t="s">
        <v>339</v>
      </c>
      <c r="F421" s="399">
        <v>9.1</v>
      </c>
      <c r="G421" s="399">
        <v>9.4152699999999996</v>
      </c>
      <c r="H421" s="400" t="s">
        <v>192</v>
      </c>
      <c r="I421" s="401">
        <v>108000</v>
      </c>
      <c r="J421" s="401">
        <v>108000</v>
      </c>
      <c r="K421" s="401">
        <v>105934.57</v>
      </c>
      <c r="L421" s="402">
        <v>1</v>
      </c>
    </row>
    <row r="422" spans="1:12" s="315" customFormat="1" ht="20.25" x14ac:dyDescent="0.35">
      <c r="A422" s="347" t="s">
        <v>188</v>
      </c>
      <c r="B422" s="403"/>
      <c r="C422" s="404"/>
      <c r="D422" s="404"/>
      <c r="E422" s="404"/>
      <c r="F422" s="404"/>
      <c r="G422" s="404"/>
      <c r="H422" s="405"/>
      <c r="I422" s="406">
        <f>SUM(I359:I421)</f>
        <v>6659323</v>
      </c>
      <c r="J422" s="406">
        <f>SUM(J359:J421)</f>
        <v>6659323</v>
      </c>
      <c r="K422" s="406">
        <f>SUM(K359:K421)</f>
        <v>6628111.9699999997</v>
      </c>
      <c r="L422" s="349">
        <f>SUM(L359:L421)</f>
        <v>67</v>
      </c>
    </row>
    <row r="423" spans="1:12" s="315" customFormat="1" ht="20.25" x14ac:dyDescent="0.35">
      <c r="A423" s="347" t="s">
        <v>480</v>
      </c>
      <c r="B423" s="403"/>
      <c r="C423" s="404"/>
      <c r="D423" s="404"/>
      <c r="E423" s="404"/>
      <c r="F423" s="404"/>
      <c r="G423" s="404"/>
      <c r="H423" s="405"/>
      <c r="I423" s="406"/>
      <c r="J423" s="406"/>
      <c r="K423" s="406"/>
      <c r="L423" s="349"/>
    </row>
    <row r="424" spans="1:12" s="316" customFormat="1" ht="20.25" x14ac:dyDescent="0.35">
      <c r="A424" s="397" t="s">
        <v>177</v>
      </c>
      <c r="B424" s="398" t="s">
        <v>178</v>
      </c>
      <c r="C424" s="399">
        <v>101.4</v>
      </c>
      <c r="D424" s="399">
        <v>8.3000000000000007</v>
      </c>
      <c r="E424" s="399" t="s">
        <v>481</v>
      </c>
      <c r="F424" s="399">
        <v>2.25</v>
      </c>
      <c r="G424" s="399">
        <v>2.2689999999999997</v>
      </c>
      <c r="H424" s="400" t="s">
        <v>180</v>
      </c>
      <c r="I424" s="401">
        <v>1335966.67</v>
      </c>
      <c r="J424" s="401">
        <v>1300000</v>
      </c>
      <c r="K424" s="401">
        <v>1318199.47</v>
      </c>
      <c r="L424" s="402">
        <v>1</v>
      </c>
    </row>
    <row r="425" spans="1:12" s="316" customFormat="1" ht="20.25" x14ac:dyDescent="0.35">
      <c r="A425" s="397" t="s">
        <v>177</v>
      </c>
      <c r="B425" s="398" t="s">
        <v>178</v>
      </c>
      <c r="C425" s="399">
        <v>100.3356</v>
      </c>
      <c r="D425" s="399">
        <v>7.25</v>
      </c>
      <c r="E425" s="399" t="s">
        <v>213</v>
      </c>
      <c r="F425" s="399">
        <v>5.5</v>
      </c>
      <c r="G425" s="399">
        <v>5.6230000000000002</v>
      </c>
      <c r="H425" s="400" t="s">
        <v>180</v>
      </c>
      <c r="I425" s="401">
        <v>5075520.8499999996</v>
      </c>
      <c r="J425" s="401">
        <v>5000000</v>
      </c>
      <c r="K425" s="401">
        <v>5016780.5999999996</v>
      </c>
      <c r="L425" s="402">
        <v>1</v>
      </c>
    </row>
    <row r="426" spans="1:12" s="316" customFormat="1" ht="20.25" x14ac:dyDescent="0.35">
      <c r="A426" s="397" t="s">
        <v>177</v>
      </c>
      <c r="B426" s="398" t="s">
        <v>178</v>
      </c>
      <c r="C426" s="399">
        <v>100.02</v>
      </c>
      <c r="D426" s="399">
        <v>8.15</v>
      </c>
      <c r="E426" s="399" t="s">
        <v>482</v>
      </c>
      <c r="F426" s="399">
        <v>7.25</v>
      </c>
      <c r="G426" s="399">
        <v>7.5020000000000007</v>
      </c>
      <c r="H426" s="400" t="s">
        <v>180</v>
      </c>
      <c r="I426" s="401">
        <v>110362.53</v>
      </c>
      <c r="J426" s="401">
        <v>101832.63</v>
      </c>
      <c r="K426" s="401">
        <v>101853</v>
      </c>
      <c r="L426" s="402">
        <v>1</v>
      </c>
    </row>
    <row r="427" spans="1:12" s="316" customFormat="1" ht="20.25" x14ac:dyDescent="0.35">
      <c r="A427" s="397" t="s">
        <v>177</v>
      </c>
      <c r="B427" s="398" t="s">
        <v>178</v>
      </c>
      <c r="C427" s="399">
        <v>100.06489999999999</v>
      </c>
      <c r="D427" s="399">
        <v>8.75</v>
      </c>
      <c r="E427" s="399" t="s">
        <v>483</v>
      </c>
      <c r="F427" s="399">
        <v>7.25</v>
      </c>
      <c r="G427" s="399">
        <v>7.4980000000000002</v>
      </c>
      <c r="H427" s="400" t="s">
        <v>180</v>
      </c>
      <c r="I427" s="401">
        <v>1088593.76</v>
      </c>
      <c r="J427" s="401">
        <v>1000000</v>
      </c>
      <c r="K427" s="401">
        <v>1000649.13</v>
      </c>
      <c r="L427" s="402">
        <v>3</v>
      </c>
    </row>
    <row r="428" spans="1:12" s="316" customFormat="1" ht="20.25" x14ac:dyDescent="0.35">
      <c r="A428" s="397" t="s">
        <v>177</v>
      </c>
      <c r="B428" s="398" t="s">
        <v>178</v>
      </c>
      <c r="C428" s="399">
        <v>100.0699</v>
      </c>
      <c r="D428" s="399">
        <v>8.75</v>
      </c>
      <c r="E428" s="399" t="s">
        <v>484</v>
      </c>
      <c r="F428" s="399">
        <v>7.25</v>
      </c>
      <c r="G428" s="399">
        <v>7.4969999999999999</v>
      </c>
      <c r="H428" s="400" t="s">
        <v>180</v>
      </c>
      <c r="I428" s="401">
        <v>3811354.19</v>
      </c>
      <c r="J428" s="401">
        <v>3500000</v>
      </c>
      <c r="K428" s="401">
        <v>3502448.18</v>
      </c>
      <c r="L428" s="402">
        <v>1</v>
      </c>
    </row>
    <row r="429" spans="1:12" s="315" customFormat="1" ht="20.25" x14ac:dyDescent="0.35">
      <c r="A429" s="347" t="s">
        <v>188</v>
      </c>
      <c r="B429" s="403"/>
      <c r="C429" s="404"/>
      <c r="D429" s="404"/>
      <c r="E429" s="404"/>
      <c r="F429" s="404"/>
      <c r="G429" s="404"/>
      <c r="H429" s="405"/>
      <c r="I429" s="406">
        <f>SUM(I424:I428)</f>
        <v>11421798</v>
      </c>
      <c r="J429" s="406">
        <f>SUM(J424:J428)</f>
        <v>10901832.629999999</v>
      </c>
      <c r="K429" s="406">
        <f>SUM(K424:K428)</f>
        <v>10939930.379999999</v>
      </c>
      <c r="L429" s="349">
        <f>SUM(L424:L428)</f>
        <v>7</v>
      </c>
    </row>
    <row r="430" spans="1:12" s="315" customFormat="1" ht="20.25" x14ac:dyDescent="0.35">
      <c r="A430" s="347" t="s">
        <v>485</v>
      </c>
      <c r="B430" s="403"/>
      <c r="C430" s="404"/>
      <c r="D430" s="404"/>
      <c r="E430" s="404"/>
      <c r="F430" s="404"/>
      <c r="G430" s="404"/>
      <c r="H430" s="405"/>
      <c r="I430" s="406"/>
      <c r="J430" s="406"/>
      <c r="K430" s="406"/>
      <c r="L430" s="349"/>
    </row>
    <row r="431" spans="1:12" s="316" customFormat="1" ht="20.25" x14ac:dyDescent="0.35">
      <c r="A431" s="397" t="s">
        <v>486</v>
      </c>
      <c r="B431" s="398" t="s">
        <v>178</v>
      </c>
      <c r="C431" s="399">
        <v>100</v>
      </c>
      <c r="D431" s="399">
        <v>1.982</v>
      </c>
      <c r="E431" s="399" t="s">
        <v>233</v>
      </c>
      <c r="F431" s="399">
        <v>1.982</v>
      </c>
      <c r="G431" s="399">
        <v>2</v>
      </c>
      <c r="H431" s="400" t="s">
        <v>180</v>
      </c>
      <c r="I431" s="401">
        <v>2003413.44</v>
      </c>
      <c r="J431" s="401">
        <v>2000000</v>
      </c>
      <c r="K431" s="401">
        <v>2000000</v>
      </c>
      <c r="L431" s="402">
        <v>1</v>
      </c>
    </row>
    <row r="432" spans="1:12" s="316" customFormat="1" ht="20.25" x14ac:dyDescent="0.35">
      <c r="A432" s="397" t="s">
        <v>486</v>
      </c>
      <c r="B432" s="398" t="s">
        <v>178</v>
      </c>
      <c r="C432" s="399">
        <v>100</v>
      </c>
      <c r="D432" s="399">
        <v>1.982</v>
      </c>
      <c r="E432" s="399" t="s">
        <v>235</v>
      </c>
      <c r="F432" s="399">
        <v>1.982</v>
      </c>
      <c r="G432" s="399">
        <v>1.9990000000000001</v>
      </c>
      <c r="H432" s="400" t="s">
        <v>180</v>
      </c>
      <c r="I432" s="401">
        <v>6261011.1100000003</v>
      </c>
      <c r="J432" s="401">
        <v>6250000</v>
      </c>
      <c r="K432" s="401">
        <v>6250000</v>
      </c>
      <c r="L432" s="402">
        <v>2</v>
      </c>
    </row>
    <row r="433" spans="1:12" s="316" customFormat="1" ht="20.25" x14ac:dyDescent="0.35">
      <c r="A433" s="397" t="s">
        <v>486</v>
      </c>
      <c r="B433" s="398" t="s">
        <v>178</v>
      </c>
      <c r="C433" s="399">
        <v>100</v>
      </c>
      <c r="D433" s="399">
        <v>1.9821</v>
      </c>
      <c r="E433" s="399" t="s">
        <v>236</v>
      </c>
      <c r="F433" s="399">
        <v>1.9821</v>
      </c>
      <c r="G433" s="399">
        <v>1.9990000000000001</v>
      </c>
      <c r="H433" s="400" t="s">
        <v>180</v>
      </c>
      <c r="I433" s="401">
        <v>3005615.95</v>
      </c>
      <c r="J433" s="401">
        <v>3000000</v>
      </c>
      <c r="K433" s="401">
        <v>3000000</v>
      </c>
      <c r="L433" s="402">
        <v>1</v>
      </c>
    </row>
    <row r="434" spans="1:12" s="316" customFormat="1" ht="20.25" x14ac:dyDescent="0.35">
      <c r="A434" s="397" t="s">
        <v>486</v>
      </c>
      <c r="B434" s="398" t="s">
        <v>178</v>
      </c>
      <c r="C434" s="399">
        <v>100</v>
      </c>
      <c r="D434" s="399">
        <v>2.4775999999999998</v>
      </c>
      <c r="E434" s="399" t="s">
        <v>487</v>
      </c>
      <c r="F434" s="399">
        <v>2.4775999999999998</v>
      </c>
      <c r="G434" s="399">
        <v>2.5</v>
      </c>
      <c r="H434" s="400" t="s">
        <v>180</v>
      </c>
      <c r="I434" s="401">
        <v>2426254.4300000002</v>
      </c>
      <c r="J434" s="401">
        <v>2410000</v>
      </c>
      <c r="K434" s="401">
        <v>2410000</v>
      </c>
      <c r="L434" s="402">
        <v>1</v>
      </c>
    </row>
    <row r="435" spans="1:12" s="316" customFormat="1" ht="20.25" x14ac:dyDescent="0.35">
      <c r="A435" s="397" t="s">
        <v>486</v>
      </c>
      <c r="B435" s="398" t="s">
        <v>178</v>
      </c>
      <c r="C435" s="399">
        <v>100</v>
      </c>
      <c r="D435" s="399">
        <v>2.7315999999999998</v>
      </c>
      <c r="E435" s="399" t="s">
        <v>397</v>
      </c>
      <c r="F435" s="399">
        <v>2.7315999999999998</v>
      </c>
      <c r="G435" s="399">
        <v>2.75</v>
      </c>
      <c r="H435" s="400" t="s">
        <v>180</v>
      </c>
      <c r="I435" s="401">
        <v>13103491.09</v>
      </c>
      <c r="J435" s="401">
        <v>12925000</v>
      </c>
      <c r="K435" s="401">
        <v>12925000</v>
      </c>
      <c r="L435" s="402">
        <v>5</v>
      </c>
    </row>
    <row r="436" spans="1:12" s="316" customFormat="1" ht="20.25" x14ac:dyDescent="0.35">
      <c r="A436" s="397" t="s">
        <v>488</v>
      </c>
      <c r="B436" s="398" t="s">
        <v>178</v>
      </c>
      <c r="C436" s="399">
        <v>100</v>
      </c>
      <c r="D436" s="399">
        <v>1.5</v>
      </c>
      <c r="E436" s="399" t="s">
        <v>489</v>
      </c>
      <c r="F436" s="399">
        <v>1.5</v>
      </c>
      <c r="G436" s="399">
        <v>1.51</v>
      </c>
      <c r="H436" s="400" t="s">
        <v>180</v>
      </c>
      <c r="I436" s="401">
        <v>63442385.409999996</v>
      </c>
      <c r="J436" s="401">
        <v>63350000</v>
      </c>
      <c r="K436" s="401">
        <v>63350000</v>
      </c>
      <c r="L436" s="402">
        <v>6</v>
      </c>
    </row>
    <row r="437" spans="1:12" s="316" customFormat="1" ht="20.25" x14ac:dyDescent="0.35">
      <c r="A437" s="397" t="s">
        <v>488</v>
      </c>
      <c r="B437" s="398" t="s">
        <v>178</v>
      </c>
      <c r="C437" s="399">
        <v>100</v>
      </c>
      <c r="D437" s="399">
        <v>1.5</v>
      </c>
      <c r="E437" s="399" t="s">
        <v>490</v>
      </c>
      <c r="F437" s="399">
        <v>1.5</v>
      </c>
      <c r="G437" s="399">
        <v>1.51</v>
      </c>
      <c r="H437" s="400" t="s">
        <v>180</v>
      </c>
      <c r="I437" s="401">
        <v>1001708.33</v>
      </c>
      <c r="J437" s="401">
        <v>1000000</v>
      </c>
      <c r="K437" s="401">
        <v>1000000</v>
      </c>
      <c r="L437" s="402">
        <v>1</v>
      </c>
    </row>
    <row r="438" spans="1:12" s="316" customFormat="1" ht="20.25" x14ac:dyDescent="0.35">
      <c r="A438" s="397" t="s">
        <v>488</v>
      </c>
      <c r="B438" s="398" t="s">
        <v>178</v>
      </c>
      <c r="C438" s="399">
        <v>100</v>
      </c>
      <c r="D438" s="399">
        <v>2</v>
      </c>
      <c r="E438" s="399" t="s">
        <v>491</v>
      </c>
      <c r="F438" s="399">
        <v>2</v>
      </c>
      <c r="G438" s="399">
        <v>2.016</v>
      </c>
      <c r="H438" s="400" t="s">
        <v>180</v>
      </c>
      <c r="I438" s="401">
        <v>16758450</v>
      </c>
      <c r="J438" s="401">
        <v>16700000</v>
      </c>
      <c r="K438" s="401">
        <v>16700000</v>
      </c>
      <c r="L438" s="402">
        <v>4</v>
      </c>
    </row>
    <row r="439" spans="1:12" s="316" customFormat="1" ht="20.25" x14ac:dyDescent="0.35">
      <c r="A439" s="397" t="s">
        <v>488</v>
      </c>
      <c r="B439" s="398" t="s">
        <v>178</v>
      </c>
      <c r="C439" s="399">
        <v>100</v>
      </c>
      <c r="D439" s="399">
        <v>2</v>
      </c>
      <c r="E439" s="399" t="s">
        <v>412</v>
      </c>
      <c r="F439" s="399">
        <v>2</v>
      </c>
      <c r="G439" s="399">
        <v>2.016</v>
      </c>
      <c r="H439" s="400" t="s">
        <v>180</v>
      </c>
      <c r="I439" s="401">
        <v>1003777.78</v>
      </c>
      <c r="J439" s="401">
        <v>1000000</v>
      </c>
      <c r="K439" s="401">
        <v>1000000</v>
      </c>
      <c r="L439" s="402">
        <v>1</v>
      </c>
    </row>
    <row r="440" spans="1:12" s="316" customFormat="1" ht="20.25" x14ac:dyDescent="0.35">
      <c r="A440" s="397" t="s">
        <v>488</v>
      </c>
      <c r="B440" s="398" t="s">
        <v>178</v>
      </c>
      <c r="C440" s="399">
        <v>100</v>
      </c>
      <c r="D440" s="399">
        <v>2</v>
      </c>
      <c r="E440" s="399" t="s">
        <v>397</v>
      </c>
      <c r="F440" s="399">
        <v>2</v>
      </c>
      <c r="G440" s="399">
        <v>2.0089999999999999</v>
      </c>
      <c r="H440" s="400" t="s">
        <v>180</v>
      </c>
      <c r="I440" s="401">
        <v>35353888.890000001</v>
      </c>
      <c r="J440" s="401">
        <v>35000000</v>
      </c>
      <c r="K440" s="401">
        <v>35000000</v>
      </c>
      <c r="L440" s="402">
        <v>1</v>
      </c>
    </row>
    <row r="441" spans="1:12" s="316" customFormat="1" ht="20.25" x14ac:dyDescent="0.35">
      <c r="A441" s="397" t="s">
        <v>488</v>
      </c>
      <c r="B441" s="398" t="s">
        <v>178</v>
      </c>
      <c r="C441" s="399">
        <v>100</v>
      </c>
      <c r="D441" s="399">
        <v>2.4</v>
      </c>
      <c r="E441" s="399" t="s">
        <v>238</v>
      </c>
      <c r="F441" s="399">
        <v>2.4</v>
      </c>
      <c r="G441" s="399">
        <v>2.4209999999999998</v>
      </c>
      <c r="H441" s="400" t="s">
        <v>180</v>
      </c>
      <c r="I441" s="401">
        <v>42506316.670000009</v>
      </c>
      <c r="J441" s="401">
        <v>42250000</v>
      </c>
      <c r="K441" s="401">
        <v>42250000</v>
      </c>
      <c r="L441" s="402">
        <v>9</v>
      </c>
    </row>
    <row r="442" spans="1:12" s="316" customFormat="1" ht="20.25" x14ac:dyDescent="0.35">
      <c r="A442" s="397" t="s">
        <v>488</v>
      </c>
      <c r="B442" s="398" t="s">
        <v>178</v>
      </c>
      <c r="C442" s="399">
        <v>100</v>
      </c>
      <c r="D442" s="399">
        <v>2.4</v>
      </c>
      <c r="E442" s="399" t="s">
        <v>416</v>
      </c>
      <c r="F442" s="399">
        <v>2.4</v>
      </c>
      <c r="G442" s="399">
        <v>2.4209999999999998</v>
      </c>
      <c r="H442" s="400" t="s">
        <v>180</v>
      </c>
      <c r="I442" s="401">
        <v>402453.34</v>
      </c>
      <c r="J442" s="401">
        <v>400000</v>
      </c>
      <c r="K442" s="401">
        <v>400000</v>
      </c>
      <c r="L442" s="402">
        <v>2</v>
      </c>
    </row>
    <row r="443" spans="1:12" s="316" customFormat="1" ht="20.25" x14ac:dyDescent="0.35">
      <c r="A443" s="397" t="s">
        <v>488</v>
      </c>
      <c r="B443" s="398" t="s">
        <v>178</v>
      </c>
      <c r="C443" s="399">
        <v>100</v>
      </c>
      <c r="D443" s="399">
        <v>2.4</v>
      </c>
      <c r="E443" s="399" t="s">
        <v>492</v>
      </c>
      <c r="F443" s="399">
        <v>2.4</v>
      </c>
      <c r="G443" s="399">
        <v>2.4180000000000001</v>
      </c>
      <c r="H443" s="400" t="s">
        <v>180</v>
      </c>
      <c r="I443" s="401">
        <v>12605000</v>
      </c>
      <c r="J443" s="401">
        <v>12500000</v>
      </c>
      <c r="K443" s="401">
        <v>12500000</v>
      </c>
      <c r="L443" s="402">
        <v>1</v>
      </c>
    </row>
    <row r="444" spans="1:12" s="316" customFormat="1" ht="20.25" x14ac:dyDescent="0.35">
      <c r="A444" s="397" t="s">
        <v>488</v>
      </c>
      <c r="B444" s="398" t="s">
        <v>178</v>
      </c>
      <c r="C444" s="399">
        <v>100</v>
      </c>
      <c r="D444" s="399">
        <v>3.25</v>
      </c>
      <c r="E444" s="399" t="s">
        <v>430</v>
      </c>
      <c r="F444" s="399">
        <v>3.25</v>
      </c>
      <c r="G444" s="399">
        <v>3.25</v>
      </c>
      <c r="H444" s="400" t="s">
        <v>180</v>
      </c>
      <c r="I444" s="401">
        <v>206698.61</v>
      </c>
      <c r="J444" s="401">
        <v>200000</v>
      </c>
      <c r="K444" s="401">
        <v>200000</v>
      </c>
      <c r="L444" s="402">
        <v>1</v>
      </c>
    </row>
    <row r="445" spans="1:12" s="316" customFormat="1" ht="20.25" x14ac:dyDescent="0.35">
      <c r="A445" s="397" t="s">
        <v>493</v>
      </c>
      <c r="B445" s="398" t="s">
        <v>178</v>
      </c>
      <c r="C445" s="399">
        <v>101.2261</v>
      </c>
      <c r="D445" s="399">
        <v>7.8</v>
      </c>
      <c r="E445" s="399" t="s">
        <v>494</v>
      </c>
      <c r="F445" s="399">
        <v>2.25</v>
      </c>
      <c r="G445" s="399">
        <v>2.2689999999999997</v>
      </c>
      <c r="H445" s="400" t="s">
        <v>180</v>
      </c>
      <c r="I445" s="401">
        <v>509750</v>
      </c>
      <c r="J445" s="401">
        <v>500000</v>
      </c>
      <c r="K445" s="401">
        <v>506130.6</v>
      </c>
      <c r="L445" s="402">
        <v>1</v>
      </c>
    </row>
    <row r="446" spans="1:12" s="316" customFormat="1" ht="20.25" x14ac:dyDescent="0.35">
      <c r="A446" s="397" t="s">
        <v>493</v>
      </c>
      <c r="B446" s="398" t="s">
        <v>178</v>
      </c>
      <c r="C446" s="399">
        <v>100</v>
      </c>
      <c r="D446" s="399">
        <v>5.6</v>
      </c>
      <c r="E446" s="399" t="s">
        <v>234</v>
      </c>
      <c r="F446" s="399">
        <v>5.6</v>
      </c>
      <c r="G446" s="399">
        <v>5.7450000000000001</v>
      </c>
      <c r="H446" s="400" t="s">
        <v>180</v>
      </c>
      <c r="I446" s="401">
        <v>5023333.33</v>
      </c>
      <c r="J446" s="401">
        <v>5000000</v>
      </c>
      <c r="K446" s="401">
        <v>5000000</v>
      </c>
      <c r="L446" s="402">
        <v>1</v>
      </c>
    </row>
    <row r="447" spans="1:12" s="316" customFormat="1" ht="20.25" x14ac:dyDescent="0.35">
      <c r="A447" s="397" t="s">
        <v>493</v>
      </c>
      <c r="B447" s="398" t="s">
        <v>178</v>
      </c>
      <c r="C447" s="399">
        <v>100.0628</v>
      </c>
      <c r="D447" s="399">
        <v>8.5</v>
      </c>
      <c r="E447" s="399" t="s">
        <v>495</v>
      </c>
      <c r="F447" s="399">
        <v>7.3</v>
      </c>
      <c r="G447" s="399">
        <v>7.5439999999999996</v>
      </c>
      <c r="H447" s="400" t="s">
        <v>180</v>
      </c>
      <c r="I447" s="401">
        <v>114048.96000000001</v>
      </c>
      <c r="J447" s="401">
        <v>105000</v>
      </c>
      <c r="K447" s="401">
        <v>105065.98</v>
      </c>
      <c r="L447" s="402">
        <v>1</v>
      </c>
    </row>
    <row r="448" spans="1:12" s="316" customFormat="1" ht="20.25" x14ac:dyDescent="0.35">
      <c r="A448" s="397" t="s">
        <v>493</v>
      </c>
      <c r="B448" s="398" t="s">
        <v>178</v>
      </c>
      <c r="C448" s="399">
        <v>100.0647</v>
      </c>
      <c r="D448" s="399">
        <v>8.5</v>
      </c>
      <c r="E448" s="399" t="s">
        <v>496</v>
      </c>
      <c r="F448" s="399">
        <v>7.3</v>
      </c>
      <c r="G448" s="399">
        <v>7.5429999999999993</v>
      </c>
      <c r="H448" s="400" t="s">
        <v>180</v>
      </c>
      <c r="I448" s="401">
        <v>325854.17</v>
      </c>
      <c r="J448" s="401">
        <v>300000</v>
      </c>
      <c r="K448" s="401">
        <v>300194.23</v>
      </c>
      <c r="L448" s="402">
        <v>2</v>
      </c>
    </row>
    <row r="449" spans="1:12" s="316" customFormat="1" ht="20.25" x14ac:dyDescent="0.35">
      <c r="A449" s="397" t="s">
        <v>493</v>
      </c>
      <c r="B449" s="398" t="s">
        <v>178</v>
      </c>
      <c r="C449" s="399">
        <v>100.07</v>
      </c>
      <c r="D449" s="399">
        <v>8.5</v>
      </c>
      <c r="E449" s="399" t="s">
        <v>497</v>
      </c>
      <c r="F449" s="399">
        <v>7.35</v>
      </c>
      <c r="G449" s="399">
        <v>7.5920000000000005</v>
      </c>
      <c r="H449" s="400" t="s">
        <v>180</v>
      </c>
      <c r="I449" s="401">
        <v>282406.94</v>
      </c>
      <c r="J449" s="401">
        <v>260000</v>
      </c>
      <c r="K449" s="401">
        <v>260182</v>
      </c>
      <c r="L449" s="402">
        <v>1</v>
      </c>
    </row>
    <row r="450" spans="1:12" s="316" customFormat="1" ht="20.25" x14ac:dyDescent="0.35">
      <c r="A450" s="397" t="s">
        <v>493</v>
      </c>
      <c r="B450" s="398" t="s">
        <v>178</v>
      </c>
      <c r="C450" s="399">
        <v>100.0014</v>
      </c>
      <c r="D450" s="399">
        <v>9</v>
      </c>
      <c r="E450" s="399" t="s">
        <v>498</v>
      </c>
      <c r="F450" s="399">
        <v>8.85</v>
      </c>
      <c r="G450" s="399">
        <v>8.9139999999999997</v>
      </c>
      <c r="H450" s="400" t="s">
        <v>180</v>
      </c>
      <c r="I450" s="401">
        <v>88431.75</v>
      </c>
      <c r="J450" s="401">
        <v>81000</v>
      </c>
      <c r="K450" s="401">
        <v>81001.11</v>
      </c>
      <c r="L450" s="402">
        <v>1</v>
      </c>
    </row>
    <row r="451" spans="1:12" s="316" customFormat="1" ht="20.25" x14ac:dyDescent="0.35">
      <c r="A451" s="397" t="s">
        <v>493</v>
      </c>
      <c r="B451" s="398" t="s">
        <v>178</v>
      </c>
      <c r="C451" s="399">
        <v>100</v>
      </c>
      <c r="D451" s="399">
        <v>9.25</v>
      </c>
      <c r="E451" s="399" t="s">
        <v>499</v>
      </c>
      <c r="F451" s="399">
        <v>9.25</v>
      </c>
      <c r="G451" s="399">
        <v>9.25</v>
      </c>
      <c r="H451" s="400" t="s">
        <v>180</v>
      </c>
      <c r="I451" s="401">
        <v>3349187.5</v>
      </c>
      <c r="J451" s="401">
        <v>3000000</v>
      </c>
      <c r="K451" s="401">
        <v>3000000</v>
      </c>
      <c r="L451" s="402">
        <v>1</v>
      </c>
    </row>
    <row r="452" spans="1:12" s="315" customFormat="1" ht="20.25" x14ac:dyDescent="0.35">
      <c r="A452" s="347" t="s">
        <v>188</v>
      </c>
      <c r="B452" s="403"/>
      <c r="C452" s="404"/>
      <c r="D452" s="404"/>
      <c r="E452" s="404"/>
      <c r="F452" s="404"/>
      <c r="G452" s="404"/>
      <c r="H452" s="405"/>
      <c r="I452" s="406">
        <f>SUM(I431:I451)</f>
        <v>209773477.70000005</v>
      </c>
      <c r="J452" s="406">
        <f>SUM(J431:J451)</f>
        <v>208231000</v>
      </c>
      <c r="K452" s="406">
        <f>SUM(K431:K451)</f>
        <v>208237573.91999999</v>
      </c>
      <c r="L452" s="349">
        <f>SUM(L431:L451)</f>
        <v>44</v>
      </c>
    </row>
    <row r="453" spans="1:12" s="315" customFormat="1" ht="20.25" x14ac:dyDescent="0.35">
      <c r="A453" s="347" t="s">
        <v>500</v>
      </c>
      <c r="B453" s="403"/>
      <c r="C453" s="404"/>
      <c r="D453" s="404"/>
      <c r="E453" s="404"/>
      <c r="F453" s="404"/>
      <c r="G453" s="404"/>
      <c r="H453" s="405"/>
      <c r="I453" s="406"/>
      <c r="J453" s="406"/>
      <c r="K453" s="406"/>
      <c r="L453" s="349"/>
    </row>
    <row r="454" spans="1:12" s="316" customFormat="1" ht="20.25" x14ac:dyDescent="0.35">
      <c r="A454" s="397" t="s">
        <v>501</v>
      </c>
      <c r="B454" s="398" t="s">
        <v>178</v>
      </c>
      <c r="C454" s="399">
        <v>101.4199</v>
      </c>
      <c r="D454" s="399">
        <v>8.6</v>
      </c>
      <c r="E454" s="399" t="s">
        <v>502</v>
      </c>
      <c r="F454" s="399">
        <v>2.25</v>
      </c>
      <c r="G454" s="399">
        <v>2.2689999999999997</v>
      </c>
      <c r="H454" s="400" t="s">
        <v>180</v>
      </c>
      <c r="I454" s="401">
        <v>1022694.44</v>
      </c>
      <c r="J454" s="401">
        <v>1000000</v>
      </c>
      <c r="K454" s="401">
        <v>1014198.69</v>
      </c>
      <c r="L454" s="402">
        <v>1</v>
      </c>
    </row>
    <row r="455" spans="1:12" s="316" customFormat="1" ht="20.25" x14ac:dyDescent="0.35">
      <c r="A455" s="397" t="s">
        <v>501</v>
      </c>
      <c r="B455" s="398" t="s">
        <v>178</v>
      </c>
      <c r="C455" s="399">
        <v>101.4807</v>
      </c>
      <c r="D455" s="399">
        <v>8.5</v>
      </c>
      <c r="E455" s="399" t="s">
        <v>503</v>
      </c>
      <c r="F455" s="399">
        <v>2.25</v>
      </c>
      <c r="G455" s="399">
        <v>2.2689999999999997</v>
      </c>
      <c r="H455" s="400" t="s">
        <v>180</v>
      </c>
      <c r="I455" s="401">
        <v>3085708.33</v>
      </c>
      <c r="J455" s="401">
        <v>3000000</v>
      </c>
      <c r="K455" s="401">
        <v>3044419.66</v>
      </c>
      <c r="L455" s="402">
        <v>1</v>
      </c>
    </row>
    <row r="456" spans="1:12" s="316" customFormat="1" ht="20.25" x14ac:dyDescent="0.35">
      <c r="A456" s="397" t="s">
        <v>501</v>
      </c>
      <c r="B456" s="398" t="s">
        <v>178</v>
      </c>
      <c r="C456" s="399">
        <v>100</v>
      </c>
      <c r="D456" s="399">
        <v>2.4769000000000001</v>
      </c>
      <c r="E456" s="399" t="s">
        <v>238</v>
      </c>
      <c r="F456" s="399">
        <v>2.4769000000000001</v>
      </c>
      <c r="G456" s="399">
        <v>2.4989999999999997</v>
      </c>
      <c r="H456" s="400" t="s">
        <v>180</v>
      </c>
      <c r="I456" s="401">
        <v>5031305.26</v>
      </c>
      <c r="J456" s="401">
        <v>5000000</v>
      </c>
      <c r="K456" s="401">
        <v>5000000</v>
      </c>
      <c r="L456" s="402">
        <v>1</v>
      </c>
    </row>
    <row r="457" spans="1:12" s="316" customFormat="1" ht="20.25" x14ac:dyDescent="0.35">
      <c r="A457" s="397" t="s">
        <v>501</v>
      </c>
      <c r="B457" s="398" t="s">
        <v>178</v>
      </c>
      <c r="C457" s="399">
        <v>100</v>
      </c>
      <c r="D457" s="399">
        <v>6.5</v>
      </c>
      <c r="E457" s="399" t="s">
        <v>233</v>
      </c>
      <c r="F457" s="399">
        <v>6.5</v>
      </c>
      <c r="G457" s="399">
        <v>6.6960000000000006</v>
      </c>
      <c r="H457" s="400" t="s">
        <v>180</v>
      </c>
      <c r="I457" s="401">
        <v>5027986.1100000003</v>
      </c>
      <c r="J457" s="401">
        <v>5000000</v>
      </c>
      <c r="K457" s="401">
        <v>5000000</v>
      </c>
      <c r="L457" s="402">
        <v>1</v>
      </c>
    </row>
    <row r="458" spans="1:12" s="316" customFormat="1" ht="20.25" x14ac:dyDescent="0.35">
      <c r="A458" s="397" t="s">
        <v>501</v>
      </c>
      <c r="B458" s="398" t="s">
        <v>178</v>
      </c>
      <c r="C458" s="399">
        <v>100</v>
      </c>
      <c r="D458" s="399">
        <v>7.5</v>
      </c>
      <c r="E458" s="399" t="s">
        <v>233</v>
      </c>
      <c r="F458" s="399">
        <v>7.5</v>
      </c>
      <c r="G458" s="399">
        <v>7.7619999999999996</v>
      </c>
      <c r="H458" s="400" t="s">
        <v>180</v>
      </c>
      <c r="I458" s="401">
        <v>278788.96000000002</v>
      </c>
      <c r="J458" s="401">
        <v>277000</v>
      </c>
      <c r="K458" s="401">
        <v>277000</v>
      </c>
      <c r="L458" s="402">
        <v>1</v>
      </c>
    </row>
    <row r="459" spans="1:12" s="316" customFormat="1" ht="20.25" x14ac:dyDescent="0.35">
      <c r="A459" s="397" t="s">
        <v>501</v>
      </c>
      <c r="B459" s="398" t="s">
        <v>178</v>
      </c>
      <c r="C459" s="399">
        <v>100</v>
      </c>
      <c r="D459" s="399">
        <v>8</v>
      </c>
      <c r="E459" s="399" t="s">
        <v>466</v>
      </c>
      <c r="F459" s="399">
        <v>8</v>
      </c>
      <c r="G459" s="399">
        <v>8</v>
      </c>
      <c r="H459" s="400" t="s">
        <v>180</v>
      </c>
      <c r="I459" s="401">
        <v>58355.56</v>
      </c>
      <c r="J459" s="401">
        <v>50000</v>
      </c>
      <c r="K459" s="401">
        <v>50000</v>
      </c>
      <c r="L459" s="402">
        <v>1</v>
      </c>
    </row>
    <row r="460" spans="1:12" s="316" customFormat="1" ht="20.25" x14ac:dyDescent="0.35">
      <c r="A460" s="397" t="s">
        <v>501</v>
      </c>
      <c r="B460" s="398" t="s">
        <v>178</v>
      </c>
      <c r="C460" s="399">
        <v>100</v>
      </c>
      <c r="D460" s="399">
        <v>8.15</v>
      </c>
      <c r="E460" s="399" t="s">
        <v>238</v>
      </c>
      <c r="F460" s="399">
        <v>8.15</v>
      </c>
      <c r="G460" s="399">
        <v>8.4009999999999998</v>
      </c>
      <c r="H460" s="400" t="s">
        <v>180</v>
      </c>
      <c r="I460" s="401">
        <v>54091.87</v>
      </c>
      <c r="J460" s="401">
        <v>53000</v>
      </c>
      <c r="K460" s="401">
        <v>53000</v>
      </c>
      <c r="L460" s="402">
        <v>1</v>
      </c>
    </row>
    <row r="461" spans="1:12" s="316" customFormat="1" ht="20.25" x14ac:dyDescent="0.35">
      <c r="A461" s="397" t="s">
        <v>501</v>
      </c>
      <c r="B461" s="398" t="s">
        <v>178</v>
      </c>
      <c r="C461" s="399">
        <v>100</v>
      </c>
      <c r="D461" s="399">
        <v>8.25</v>
      </c>
      <c r="E461" s="399" t="s">
        <v>233</v>
      </c>
      <c r="F461" s="399">
        <v>8.25</v>
      </c>
      <c r="G461" s="399">
        <v>8.5680000000000014</v>
      </c>
      <c r="H461" s="400" t="s">
        <v>180</v>
      </c>
      <c r="I461" s="401">
        <v>1762432.29</v>
      </c>
      <c r="J461" s="401">
        <v>1750000</v>
      </c>
      <c r="K461" s="401">
        <v>1750000</v>
      </c>
      <c r="L461" s="402">
        <v>1</v>
      </c>
    </row>
    <row r="462" spans="1:12" s="316" customFormat="1" ht="20.25" x14ac:dyDescent="0.35">
      <c r="A462" s="397" t="s">
        <v>501</v>
      </c>
      <c r="B462" s="398" t="s">
        <v>178</v>
      </c>
      <c r="C462" s="399">
        <v>100</v>
      </c>
      <c r="D462" s="399">
        <v>8.5</v>
      </c>
      <c r="E462" s="399" t="s">
        <v>504</v>
      </c>
      <c r="F462" s="399">
        <v>8.5</v>
      </c>
      <c r="G462" s="399">
        <v>8.5</v>
      </c>
      <c r="H462" s="400" t="s">
        <v>180</v>
      </c>
      <c r="I462" s="401">
        <v>651000</v>
      </c>
      <c r="J462" s="401">
        <v>600000</v>
      </c>
      <c r="K462" s="401">
        <v>600000</v>
      </c>
      <c r="L462" s="402">
        <v>1</v>
      </c>
    </row>
    <row r="463" spans="1:12" s="316" customFormat="1" ht="20.25" x14ac:dyDescent="0.35">
      <c r="A463" s="397" t="s">
        <v>501</v>
      </c>
      <c r="B463" s="398" t="s">
        <v>178</v>
      </c>
      <c r="C463" s="399">
        <v>100</v>
      </c>
      <c r="D463" s="399">
        <v>8.6</v>
      </c>
      <c r="E463" s="399" t="s">
        <v>416</v>
      </c>
      <c r="F463" s="399">
        <v>8.6</v>
      </c>
      <c r="G463" s="399">
        <v>8.8789999999999996</v>
      </c>
      <c r="H463" s="400" t="s">
        <v>180</v>
      </c>
      <c r="I463" s="401">
        <v>3065933.33</v>
      </c>
      <c r="J463" s="401">
        <v>3000000</v>
      </c>
      <c r="K463" s="401">
        <v>3000000</v>
      </c>
      <c r="L463" s="402">
        <v>1</v>
      </c>
    </row>
    <row r="464" spans="1:12" s="316" customFormat="1" ht="20.25" x14ac:dyDescent="0.35">
      <c r="A464" s="397" t="s">
        <v>501</v>
      </c>
      <c r="B464" s="398" t="s">
        <v>178</v>
      </c>
      <c r="C464" s="399">
        <v>100</v>
      </c>
      <c r="D464" s="399">
        <v>8.6</v>
      </c>
      <c r="E464" s="399" t="s">
        <v>417</v>
      </c>
      <c r="F464" s="399">
        <v>8.6</v>
      </c>
      <c r="G464" s="399">
        <v>8.8770000000000007</v>
      </c>
      <c r="H464" s="400" t="s">
        <v>180</v>
      </c>
      <c r="I464" s="401">
        <v>51122.78</v>
      </c>
      <c r="J464" s="401">
        <v>50000</v>
      </c>
      <c r="K464" s="401">
        <v>50000</v>
      </c>
      <c r="L464" s="402">
        <v>1</v>
      </c>
    </row>
    <row r="465" spans="1:12" s="316" customFormat="1" ht="20.25" x14ac:dyDescent="0.35">
      <c r="A465" s="397" t="s">
        <v>501</v>
      </c>
      <c r="B465" s="398" t="s">
        <v>178</v>
      </c>
      <c r="C465" s="399">
        <v>100</v>
      </c>
      <c r="D465" s="399">
        <v>8.6</v>
      </c>
      <c r="E465" s="399" t="s">
        <v>505</v>
      </c>
      <c r="F465" s="399">
        <v>8.6</v>
      </c>
      <c r="G465" s="399">
        <v>8.875</v>
      </c>
      <c r="H465" s="400" t="s">
        <v>180</v>
      </c>
      <c r="I465" s="401">
        <v>2045388.88</v>
      </c>
      <c r="J465" s="401">
        <v>2000000</v>
      </c>
      <c r="K465" s="401">
        <v>2000000</v>
      </c>
      <c r="L465" s="402">
        <v>2</v>
      </c>
    </row>
    <row r="466" spans="1:12" s="316" customFormat="1" ht="20.25" x14ac:dyDescent="0.35">
      <c r="A466" s="397" t="s">
        <v>501</v>
      </c>
      <c r="B466" s="398" t="s">
        <v>178</v>
      </c>
      <c r="C466" s="399">
        <v>100</v>
      </c>
      <c r="D466" s="399">
        <v>8.8000000000000007</v>
      </c>
      <c r="E466" s="399" t="s">
        <v>506</v>
      </c>
      <c r="F466" s="399">
        <v>8.8000000000000007</v>
      </c>
      <c r="G466" s="399">
        <v>9.0590000000000011</v>
      </c>
      <c r="H466" s="400" t="s">
        <v>180</v>
      </c>
      <c r="I466" s="401">
        <v>2059155.56</v>
      </c>
      <c r="J466" s="401">
        <v>2000000</v>
      </c>
      <c r="K466" s="401">
        <v>2000000</v>
      </c>
      <c r="L466" s="402">
        <v>1</v>
      </c>
    </row>
    <row r="467" spans="1:12" s="316" customFormat="1" ht="20.25" x14ac:dyDescent="0.35">
      <c r="A467" s="397" t="s">
        <v>501</v>
      </c>
      <c r="B467" s="398" t="s">
        <v>178</v>
      </c>
      <c r="C467" s="399">
        <v>100</v>
      </c>
      <c r="D467" s="399">
        <v>8.8000000000000007</v>
      </c>
      <c r="E467" s="399" t="s">
        <v>507</v>
      </c>
      <c r="F467" s="399">
        <v>8.8000000000000007</v>
      </c>
      <c r="G467" s="399">
        <v>9.0579999999999998</v>
      </c>
      <c r="H467" s="400" t="s">
        <v>180</v>
      </c>
      <c r="I467" s="401">
        <v>5149111.1100000003</v>
      </c>
      <c r="J467" s="401">
        <v>5000000</v>
      </c>
      <c r="K467" s="401">
        <v>5000000</v>
      </c>
      <c r="L467" s="402">
        <v>2</v>
      </c>
    </row>
    <row r="468" spans="1:12" s="316" customFormat="1" ht="20.25" x14ac:dyDescent="0.35">
      <c r="A468" s="397" t="s">
        <v>501</v>
      </c>
      <c r="B468" s="398" t="s">
        <v>178</v>
      </c>
      <c r="C468" s="399">
        <v>100</v>
      </c>
      <c r="D468" s="399">
        <v>9</v>
      </c>
      <c r="E468" s="399" t="s">
        <v>248</v>
      </c>
      <c r="F468" s="399">
        <v>9</v>
      </c>
      <c r="G468" s="399">
        <v>8.9969999999999999</v>
      </c>
      <c r="H468" s="400" t="s">
        <v>180</v>
      </c>
      <c r="I468" s="401">
        <v>29443.5</v>
      </c>
      <c r="J468" s="401">
        <v>27000</v>
      </c>
      <c r="K468" s="401">
        <v>27000</v>
      </c>
      <c r="L468" s="402">
        <v>1</v>
      </c>
    </row>
    <row r="469" spans="1:12" s="316" customFormat="1" ht="20.25" x14ac:dyDescent="0.35">
      <c r="A469" s="397" t="s">
        <v>501</v>
      </c>
      <c r="B469" s="398" t="s">
        <v>178</v>
      </c>
      <c r="C469" s="399">
        <v>100</v>
      </c>
      <c r="D469" s="399">
        <v>9.25</v>
      </c>
      <c r="E469" s="399" t="s">
        <v>415</v>
      </c>
      <c r="F469" s="399">
        <v>9.25</v>
      </c>
      <c r="G469" s="399">
        <v>9.5</v>
      </c>
      <c r="H469" s="400" t="s">
        <v>180</v>
      </c>
      <c r="I469" s="401">
        <v>4154166.67</v>
      </c>
      <c r="J469" s="401">
        <v>4000000</v>
      </c>
      <c r="K469" s="401">
        <v>4000000</v>
      </c>
      <c r="L469" s="402">
        <v>2</v>
      </c>
    </row>
    <row r="470" spans="1:12" s="316" customFormat="1" ht="20.25" x14ac:dyDescent="0.35">
      <c r="A470" s="397" t="s">
        <v>501</v>
      </c>
      <c r="B470" s="398" t="s">
        <v>178</v>
      </c>
      <c r="C470" s="399">
        <v>100</v>
      </c>
      <c r="D470" s="399">
        <v>9.25</v>
      </c>
      <c r="E470" s="399" t="s">
        <v>508</v>
      </c>
      <c r="F470" s="399">
        <v>9.25</v>
      </c>
      <c r="G470" s="399">
        <v>9.2480000000000011</v>
      </c>
      <c r="H470" s="400" t="s">
        <v>180</v>
      </c>
      <c r="I470" s="401">
        <v>56823.360000000001</v>
      </c>
      <c r="J470" s="401">
        <v>52000</v>
      </c>
      <c r="K470" s="401">
        <v>52000</v>
      </c>
      <c r="L470" s="402">
        <v>1</v>
      </c>
    </row>
    <row r="471" spans="1:12" s="316" customFormat="1" ht="20.25" x14ac:dyDescent="0.35">
      <c r="A471" s="397" t="s">
        <v>509</v>
      </c>
      <c r="B471" s="398" t="s">
        <v>178</v>
      </c>
      <c r="C471" s="399">
        <v>100.1491</v>
      </c>
      <c r="D471" s="399">
        <v>8</v>
      </c>
      <c r="E471" s="399" t="s">
        <v>417</v>
      </c>
      <c r="F471" s="399">
        <v>7</v>
      </c>
      <c r="G471" s="399">
        <v>7.1830000000000007</v>
      </c>
      <c r="H471" s="400" t="s">
        <v>180</v>
      </c>
      <c r="I471" s="401">
        <v>216133.33</v>
      </c>
      <c r="J471" s="401">
        <v>200000</v>
      </c>
      <c r="K471" s="401">
        <v>200298.25</v>
      </c>
      <c r="L471" s="402">
        <v>1</v>
      </c>
    </row>
    <row r="472" spans="1:12" s="316" customFormat="1" ht="20.25" x14ac:dyDescent="0.35">
      <c r="A472" s="397" t="s">
        <v>509</v>
      </c>
      <c r="B472" s="398" t="s">
        <v>178</v>
      </c>
      <c r="C472" s="399">
        <v>100.0325</v>
      </c>
      <c r="D472" s="399">
        <v>8</v>
      </c>
      <c r="E472" s="399" t="s">
        <v>507</v>
      </c>
      <c r="F472" s="399">
        <v>7.5</v>
      </c>
      <c r="G472" s="399">
        <v>7.6869999999999994</v>
      </c>
      <c r="H472" s="400" t="s">
        <v>180</v>
      </c>
      <c r="I472" s="401">
        <v>3161172.22</v>
      </c>
      <c r="J472" s="401">
        <v>2925000</v>
      </c>
      <c r="K472" s="401">
        <v>2925945.06</v>
      </c>
      <c r="L472" s="402">
        <v>2</v>
      </c>
    </row>
    <row r="473" spans="1:12" s="316" customFormat="1" ht="20.25" x14ac:dyDescent="0.35">
      <c r="A473" s="397" t="s">
        <v>509</v>
      </c>
      <c r="B473" s="398" t="s">
        <v>178</v>
      </c>
      <c r="C473" s="399">
        <v>99.972300000000004</v>
      </c>
      <c r="D473" s="399">
        <v>8</v>
      </c>
      <c r="E473" s="399" t="s">
        <v>510</v>
      </c>
      <c r="F473" s="399">
        <v>7.85</v>
      </c>
      <c r="G473" s="399">
        <v>7.9420000000000002</v>
      </c>
      <c r="H473" s="400" t="s">
        <v>180</v>
      </c>
      <c r="I473" s="401">
        <v>2700555.56</v>
      </c>
      <c r="J473" s="401">
        <v>2500000</v>
      </c>
      <c r="K473" s="401">
        <v>2499307.7400000002</v>
      </c>
      <c r="L473" s="402">
        <v>1</v>
      </c>
    </row>
    <row r="474" spans="1:12" s="316" customFormat="1" ht="20.25" x14ac:dyDescent="0.35">
      <c r="A474" s="397" t="s">
        <v>509</v>
      </c>
      <c r="B474" s="398" t="s">
        <v>178</v>
      </c>
      <c r="C474" s="399">
        <v>99.856300000000005</v>
      </c>
      <c r="D474" s="399">
        <v>8</v>
      </c>
      <c r="E474" s="399" t="s">
        <v>511</v>
      </c>
      <c r="F474" s="399">
        <v>8</v>
      </c>
      <c r="G474" s="399">
        <v>8.2059999999999995</v>
      </c>
      <c r="H474" s="400" t="s">
        <v>180</v>
      </c>
      <c r="I474" s="401">
        <v>1755361.11</v>
      </c>
      <c r="J474" s="401">
        <v>1625000</v>
      </c>
      <c r="K474" s="401">
        <v>1622665.3</v>
      </c>
      <c r="L474" s="402">
        <v>2</v>
      </c>
    </row>
    <row r="475" spans="1:12" s="316" customFormat="1" ht="20.25" x14ac:dyDescent="0.35">
      <c r="A475" s="397" t="s">
        <v>509</v>
      </c>
      <c r="B475" s="398" t="s">
        <v>178</v>
      </c>
      <c r="C475" s="399">
        <v>99.756200000000007</v>
      </c>
      <c r="D475" s="399">
        <v>8</v>
      </c>
      <c r="E475" s="399" t="s">
        <v>512</v>
      </c>
      <c r="F475" s="399">
        <v>8.25</v>
      </c>
      <c r="G475" s="399">
        <v>8.4619999999999997</v>
      </c>
      <c r="H475" s="400" t="s">
        <v>180</v>
      </c>
      <c r="I475" s="401">
        <v>2652581.11</v>
      </c>
      <c r="J475" s="401">
        <v>2455000</v>
      </c>
      <c r="K475" s="401">
        <v>2448996.16</v>
      </c>
      <c r="L475" s="402">
        <v>3</v>
      </c>
    </row>
    <row r="476" spans="1:12" s="316" customFormat="1" ht="20.25" x14ac:dyDescent="0.35">
      <c r="A476" s="397" t="s">
        <v>509</v>
      </c>
      <c r="B476" s="398" t="s">
        <v>178</v>
      </c>
      <c r="C476" s="399">
        <v>100</v>
      </c>
      <c r="D476" s="399">
        <v>8.3000000000000007</v>
      </c>
      <c r="E476" s="399" t="s">
        <v>513</v>
      </c>
      <c r="F476" s="399">
        <v>8.3000000000000007</v>
      </c>
      <c r="G476" s="399">
        <v>8.2960000000000012</v>
      </c>
      <c r="H476" s="400" t="s">
        <v>180</v>
      </c>
      <c r="I476" s="401">
        <v>2709805.56</v>
      </c>
      <c r="J476" s="401">
        <v>2500000</v>
      </c>
      <c r="K476" s="401">
        <v>2500000</v>
      </c>
      <c r="L476" s="402">
        <v>1</v>
      </c>
    </row>
    <row r="477" spans="1:12" s="316" customFormat="1" ht="20.25" x14ac:dyDescent="0.35">
      <c r="A477" s="397" t="s">
        <v>509</v>
      </c>
      <c r="B477" s="398" t="s">
        <v>178</v>
      </c>
      <c r="C477" s="399">
        <v>100</v>
      </c>
      <c r="D477" s="399">
        <v>8.3000000000000007</v>
      </c>
      <c r="E477" s="399" t="s">
        <v>514</v>
      </c>
      <c r="F477" s="399">
        <v>8.3000000000000007</v>
      </c>
      <c r="G477" s="399">
        <v>8.3000000000000007</v>
      </c>
      <c r="H477" s="400" t="s">
        <v>180</v>
      </c>
      <c r="I477" s="401">
        <v>2710381.94</v>
      </c>
      <c r="J477" s="401">
        <v>2500000</v>
      </c>
      <c r="K477" s="401">
        <v>2500000</v>
      </c>
      <c r="L477" s="402">
        <v>3</v>
      </c>
    </row>
    <row r="478" spans="1:12" s="315" customFormat="1" ht="20.25" x14ac:dyDescent="0.35">
      <c r="A478" s="347" t="s">
        <v>188</v>
      </c>
      <c r="B478" s="403"/>
      <c r="C478" s="404"/>
      <c r="D478" s="404"/>
      <c r="E478" s="404"/>
      <c r="F478" s="404"/>
      <c r="G478" s="404"/>
      <c r="H478" s="405"/>
      <c r="I478" s="406">
        <f>SUM(I454:I477)</f>
        <v>49489498.839999996</v>
      </c>
      <c r="J478" s="406">
        <f>SUM(J454:J477)</f>
        <v>47564000</v>
      </c>
      <c r="K478" s="406">
        <f>SUM(K454:K477)</f>
        <v>47614830.859999999</v>
      </c>
      <c r="L478" s="349">
        <f>SUM(L454:L477)</f>
        <v>33</v>
      </c>
    </row>
    <row r="479" spans="1:12" s="315" customFormat="1" ht="20.25" x14ac:dyDescent="0.35">
      <c r="A479" s="347" t="s">
        <v>515</v>
      </c>
      <c r="B479" s="403"/>
      <c r="C479" s="404"/>
      <c r="D479" s="404"/>
      <c r="E479" s="404"/>
      <c r="F479" s="404"/>
      <c r="G479" s="404"/>
      <c r="H479" s="405"/>
      <c r="I479" s="406"/>
      <c r="J479" s="406"/>
      <c r="K479" s="406"/>
      <c r="L479" s="349"/>
    </row>
    <row r="480" spans="1:12" s="316" customFormat="1" ht="20.25" x14ac:dyDescent="0.35">
      <c r="A480" s="397" t="s">
        <v>371</v>
      </c>
      <c r="B480" s="398" t="s">
        <v>178</v>
      </c>
      <c r="C480" s="399">
        <v>100</v>
      </c>
      <c r="D480" s="399">
        <v>6</v>
      </c>
      <c r="E480" s="399" t="s">
        <v>234</v>
      </c>
      <c r="F480" s="399">
        <v>6</v>
      </c>
      <c r="G480" s="399">
        <v>6.1669999999999998</v>
      </c>
      <c r="H480" s="400" t="s">
        <v>180</v>
      </c>
      <c r="I480" s="401">
        <v>753750</v>
      </c>
      <c r="J480" s="401">
        <v>750000</v>
      </c>
      <c r="K480" s="401">
        <v>750000</v>
      </c>
      <c r="L480" s="402">
        <v>1</v>
      </c>
    </row>
    <row r="481" spans="1:12" s="316" customFormat="1" ht="20.25" x14ac:dyDescent="0.35">
      <c r="A481" s="397" t="s">
        <v>371</v>
      </c>
      <c r="B481" s="398" t="s">
        <v>178</v>
      </c>
      <c r="C481" s="399">
        <v>100</v>
      </c>
      <c r="D481" s="399">
        <v>8.25</v>
      </c>
      <c r="E481" s="399" t="s">
        <v>233</v>
      </c>
      <c r="F481" s="399">
        <v>8.25</v>
      </c>
      <c r="G481" s="399">
        <v>8.5680000000000014</v>
      </c>
      <c r="H481" s="400" t="s">
        <v>180</v>
      </c>
      <c r="I481" s="401">
        <v>1007104.17</v>
      </c>
      <c r="J481" s="401">
        <v>1000000</v>
      </c>
      <c r="K481" s="401">
        <v>1000000</v>
      </c>
      <c r="L481" s="402">
        <v>1</v>
      </c>
    </row>
    <row r="482" spans="1:12" s="316" customFormat="1" ht="20.25" x14ac:dyDescent="0.35">
      <c r="A482" s="397" t="s">
        <v>373</v>
      </c>
      <c r="B482" s="398" t="s">
        <v>178</v>
      </c>
      <c r="C482" s="399">
        <v>100</v>
      </c>
      <c r="D482" s="399">
        <v>2.4769999999999999</v>
      </c>
      <c r="E482" s="399" t="s">
        <v>238</v>
      </c>
      <c r="F482" s="399">
        <v>2.4769999999999999</v>
      </c>
      <c r="G482" s="399">
        <v>2.5</v>
      </c>
      <c r="H482" s="400" t="s">
        <v>180</v>
      </c>
      <c r="I482" s="401">
        <v>1006261.31</v>
      </c>
      <c r="J482" s="401">
        <v>1000000</v>
      </c>
      <c r="K482" s="401">
        <v>1000000</v>
      </c>
      <c r="L482" s="402">
        <v>1</v>
      </c>
    </row>
    <row r="483" spans="1:12" s="316" customFormat="1" ht="20.25" x14ac:dyDescent="0.35">
      <c r="A483" s="397" t="s">
        <v>373</v>
      </c>
      <c r="B483" s="398" t="s">
        <v>178</v>
      </c>
      <c r="C483" s="399">
        <v>100</v>
      </c>
      <c r="D483" s="399">
        <v>7.15</v>
      </c>
      <c r="E483" s="399" t="s">
        <v>233</v>
      </c>
      <c r="F483" s="399">
        <v>7.15</v>
      </c>
      <c r="G483" s="399">
        <v>7.3879999999999999</v>
      </c>
      <c r="H483" s="400" t="s">
        <v>180</v>
      </c>
      <c r="I483" s="401">
        <v>503078.47</v>
      </c>
      <c r="J483" s="401">
        <v>500000</v>
      </c>
      <c r="K483" s="401">
        <v>500000</v>
      </c>
      <c r="L483" s="402">
        <v>1</v>
      </c>
    </row>
    <row r="484" spans="1:12" s="316" customFormat="1" ht="20.25" x14ac:dyDescent="0.35">
      <c r="A484" s="397" t="s">
        <v>373</v>
      </c>
      <c r="B484" s="398" t="s">
        <v>178</v>
      </c>
      <c r="C484" s="399">
        <v>100</v>
      </c>
      <c r="D484" s="399">
        <v>8.25</v>
      </c>
      <c r="E484" s="399" t="s">
        <v>233</v>
      </c>
      <c r="F484" s="399">
        <v>8.25</v>
      </c>
      <c r="G484" s="399">
        <v>8.5680000000000014</v>
      </c>
      <c r="H484" s="400" t="s">
        <v>180</v>
      </c>
      <c r="I484" s="401">
        <v>3021312.5</v>
      </c>
      <c r="J484" s="401">
        <v>3000000</v>
      </c>
      <c r="K484" s="401">
        <v>3000000</v>
      </c>
      <c r="L484" s="402">
        <v>1</v>
      </c>
    </row>
    <row r="485" spans="1:12" s="316" customFormat="1" ht="20.25" x14ac:dyDescent="0.35">
      <c r="A485" s="397" t="s">
        <v>373</v>
      </c>
      <c r="B485" s="398" t="s">
        <v>178</v>
      </c>
      <c r="C485" s="399">
        <v>100</v>
      </c>
      <c r="D485" s="399">
        <v>9</v>
      </c>
      <c r="E485" s="399" t="s">
        <v>384</v>
      </c>
      <c r="F485" s="399">
        <v>9</v>
      </c>
      <c r="G485" s="399">
        <v>9.2009999999999987</v>
      </c>
      <c r="H485" s="400" t="s">
        <v>180</v>
      </c>
      <c r="I485" s="401">
        <v>1045250</v>
      </c>
      <c r="J485" s="401">
        <v>1000000</v>
      </c>
      <c r="K485" s="401">
        <v>1000000</v>
      </c>
      <c r="L485" s="402">
        <v>1</v>
      </c>
    </row>
    <row r="486" spans="1:12" s="316" customFormat="1" ht="20.25" x14ac:dyDescent="0.35">
      <c r="A486" s="397" t="s">
        <v>373</v>
      </c>
      <c r="B486" s="398" t="s">
        <v>178</v>
      </c>
      <c r="C486" s="399">
        <v>100</v>
      </c>
      <c r="D486" s="399">
        <v>9</v>
      </c>
      <c r="E486" s="399" t="s">
        <v>516</v>
      </c>
      <c r="F486" s="399">
        <v>9</v>
      </c>
      <c r="G486" s="399">
        <v>8.9960000000000004</v>
      </c>
      <c r="H486" s="400" t="s">
        <v>180</v>
      </c>
      <c r="I486" s="401">
        <v>218150</v>
      </c>
      <c r="J486" s="401">
        <v>200000</v>
      </c>
      <c r="K486" s="401">
        <v>200000</v>
      </c>
      <c r="L486" s="402">
        <v>1</v>
      </c>
    </row>
    <row r="487" spans="1:12" s="316" customFormat="1" ht="20.25" x14ac:dyDescent="0.35">
      <c r="A487" s="397" t="s">
        <v>373</v>
      </c>
      <c r="B487" s="398" t="s">
        <v>178</v>
      </c>
      <c r="C487" s="399">
        <v>100</v>
      </c>
      <c r="D487" s="399">
        <v>9.65</v>
      </c>
      <c r="E487" s="399" t="s">
        <v>191</v>
      </c>
      <c r="F487" s="399">
        <v>9.65</v>
      </c>
      <c r="G487" s="399">
        <v>9.65</v>
      </c>
      <c r="H487" s="400" t="s">
        <v>180</v>
      </c>
      <c r="I487" s="401">
        <v>658865</v>
      </c>
      <c r="J487" s="401">
        <v>600000</v>
      </c>
      <c r="K487" s="401">
        <v>600000</v>
      </c>
      <c r="L487" s="402">
        <v>1</v>
      </c>
    </row>
    <row r="488" spans="1:12" s="316" customFormat="1" ht="20.25" x14ac:dyDescent="0.35">
      <c r="A488" s="397" t="s">
        <v>177</v>
      </c>
      <c r="B488" s="398" t="s">
        <v>178</v>
      </c>
      <c r="C488" s="399">
        <v>100</v>
      </c>
      <c r="D488" s="399">
        <v>6</v>
      </c>
      <c r="E488" s="399" t="s">
        <v>484</v>
      </c>
      <c r="F488" s="399">
        <v>6</v>
      </c>
      <c r="G488" s="399">
        <v>6.1680000000000001</v>
      </c>
      <c r="H488" s="400" t="s">
        <v>180</v>
      </c>
      <c r="I488" s="401">
        <v>10046666.67</v>
      </c>
      <c r="J488" s="401">
        <v>10000000</v>
      </c>
      <c r="K488" s="401">
        <v>10000000</v>
      </c>
      <c r="L488" s="402">
        <v>1</v>
      </c>
    </row>
    <row r="489" spans="1:12" s="316" customFormat="1" ht="20.25" x14ac:dyDescent="0.35">
      <c r="A489" s="397" t="s">
        <v>244</v>
      </c>
      <c r="B489" s="398" t="s">
        <v>178</v>
      </c>
      <c r="C489" s="399">
        <v>100</v>
      </c>
      <c r="D489" s="399">
        <v>1.9821</v>
      </c>
      <c r="E489" s="399" t="s">
        <v>236</v>
      </c>
      <c r="F489" s="399">
        <v>1.9821</v>
      </c>
      <c r="G489" s="399">
        <v>1.9990000000000001</v>
      </c>
      <c r="H489" s="400" t="s">
        <v>180</v>
      </c>
      <c r="I489" s="401">
        <v>4508423.92</v>
      </c>
      <c r="J489" s="401">
        <v>4500000</v>
      </c>
      <c r="K489" s="401">
        <v>4500000</v>
      </c>
      <c r="L489" s="402">
        <v>1</v>
      </c>
    </row>
    <row r="490" spans="1:12" s="316" customFormat="1" ht="20.25" x14ac:dyDescent="0.35">
      <c r="A490" s="397" t="s">
        <v>244</v>
      </c>
      <c r="B490" s="398" t="s">
        <v>178</v>
      </c>
      <c r="C490" s="399">
        <v>100</v>
      </c>
      <c r="D490" s="399">
        <v>1.9822</v>
      </c>
      <c r="E490" s="399" t="s">
        <v>489</v>
      </c>
      <c r="F490" s="399">
        <v>1.9822</v>
      </c>
      <c r="G490" s="399">
        <v>2</v>
      </c>
      <c r="H490" s="400" t="s">
        <v>180</v>
      </c>
      <c r="I490" s="401">
        <v>6011562.8399999999</v>
      </c>
      <c r="J490" s="401">
        <v>6000000</v>
      </c>
      <c r="K490" s="401">
        <v>6000000</v>
      </c>
      <c r="L490" s="402">
        <v>2</v>
      </c>
    </row>
    <row r="491" spans="1:12" s="316" customFormat="1" ht="20.25" x14ac:dyDescent="0.35">
      <c r="A491" s="397" t="s">
        <v>244</v>
      </c>
      <c r="B491" s="398" t="s">
        <v>178</v>
      </c>
      <c r="C491" s="399">
        <v>100</v>
      </c>
      <c r="D491" s="399">
        <v>2.4769000000000001</v>
      </c>
      <c r="E491" s="399" t="s">
        <v>238</v>
      </c>
      <c r="F491" s="399">
        <v>2.4769000000000001</v>
      </c>
      <c r="G491" s="399">
        <v>2.4989999999999997</v>
      </c>
      <c r="H491" s="400" t="s">
        <v>180</v>
      </c>
      <c r="I491" s="401">
        <v>4025044.21</v>
      </c>
      <c r="J491" s="401">
        <v>4000000</v>
      </c>
      <c r="K491" s="401">
        <v>4000000</v>
      </c>
      <c r="L491" s="402">
        <v>1</v>
      </c>
    </row>
    <row r="492" spans="1:12" s="316" customFormat="1" ht="20.25" x14ac:dyDescent="0.35">
      <c r="A492" s="397" t="s">
        <v>244</v>
      </c>
      <c r="B492" s="398" t="s">
        <v>178</v>
      </c>
      <c r="C492" s="399">
        <v>100.0421</v>
      </c>
      <c r="D492" s="399">
        <v>8.5</v>
      </c>
      <c r="E492" s="399" t="s">
        <v>517</v>
      </c>
      <c r="F492" s="399">
        <v>7.2</v>
      </c>
      <c r="G492" s="399">
        <v>7.4530000000000003</v>
      </c>
      <c r="H492" s="400" t="s">
        <v>180</v>
      </c>
      <c r="I492" s="401">
        <v>298122.5</v>
      </c>
      <c r="J492" s="401">
        <v>285774.65000000002</v>
      </c>
      <c r="K492" s="401">
        <v>285895.08</v>
      </c>
      <c r="L492" s="402">
        <v>1</v>
      </c>
    </row>
    <row r="493" spans="1:12" s="316" customFormat="1" ht="20.25" x14ac:dyDescent="0.35">
      <c r="A493" s="397" t="s">
        <v>244</v>
      </c>
      <c r="B493" s="398" t="s">
        <v>178</v>
      </c>
      <c r="C493" s="399">
        <v>100.0303</v>
      </c>
      <c r="D493" s="399">
        <v>8.3000000000000007</v>
      </c>
      <c r="E493" s="399" t="s">
        <v>518</v>
      </c>
      <c r="F493" s="399">
        <v>7.25</v>
      </c>
      <c r="G493" s="399">
        <v>7.5009999999999994</v>
      </c>
      <c r="H493" s="400" t="s">
        <v>180</v>
      </c>
      <c r="I493" s="401">
        <v>325315</v>
      </c>
      <c r="J493" s="401">
        <v>300000</v>
      </c>
      <c r="K493" s="401">
        <v>300090.94</v>
      </c>
      <c r="L493" s="402">
        <v>1</v>
      </c>
    </row>
    <row r="494" spans="1:12" s="316" customFormat="1" ht="20.25" x14ac:dyDescent="0.35">
      <c r="A494" s="397" t="s">
        <v>244</v>
      </c>
      <c r="B494" s="398" t="s">
        <v>178</v>
      </c>
      <c r="C494" s="399">
        <v>100.08759999999999</v>
      </c>
      <c r="D494" s="399">
        <v>8.3000000000000007</v>
      </c>
      <c r="E494" s="399" t="s">
        <v>496</v>
      </c>
      <c r="F494" s="399">
        <v>7.3</v>
      </c>
      <c r="G494" s="399">
        <v>7.5429999999999993</v>
      </c>
      <c r="H494" s="400" t="s">
        <v>180</v>
      </c>
      <c r="I494" s="401">
        <v>347861.59</v>
      </c>
      <c r="J494" s="401">
        <v>338420.6</v>
      </c>
      <c r="K494" s="401">
        <v>338717.02</v>
      </c>
      <c r="L494" s="402">
        <v>1</v>
      </c>
    </row>
    <row r="495" spans="1:12" s="316" customFormat="1" ht="20.25" x14ac:dyDescent="0.35">
      <c r="A495" s="397" t="s">
        <v>244</v>
      </c>
      <c r="B495" s="398" t="s">
        <v>178</v>
      </c>
      <c r="C495" s="399">
        <v>100</v>
      </c>
      <c r="D495" s="399">
        <v>8.25</v>
      </c>
      <c r="E495" s="399" t="s">
        <v>233</v>
      </c>
      <c r="F495" s="399">
        <v>8.25</v>
      </c>
      <c r="G495" s="399">
        <v>8.5680000000000014</v>
      </c>
      <c r="H495" s="400" t="s">
        <v>180</v>
      </c>
      <c r="I495" s="401">
        <v>3524864.58</v>
      </c>
      <c r="J495" s="401">
        <v>3500000</v>
      </c>
      <c r="K495" s="401">
        <v>3500000</v>
      </c>
      <c r="L495" s="402">
        <v>1</v>
      </c>
    </row>
    <row r="496" spans="1:12" s="316" customFormat="1" ht="20.25" x14ac:dyDescent="0.35">
      <c r="A496" s="397" t="s">
        <v>244</v>
      </c>
      <c r="B496" s="398" t="s">
        <v>178</v>
      </c>
      <c r="C496" s="399">
        <v>100</v>
      </c>
      <c r="D496" s="399">
        <v>8.5</v>
      </c>
      <c r="E496" s="399" t="s">
        <v>506</v>
      </c>
      <c r="F496" s="399">
        <v>8.5</v>
      </c>
      <c r="G496" s="399">
        <v>8.7419999999999991</v>
      </c>
      <c r="H496" s="400" t="s">
        <v>180</v>
      </c>
      <c r="I496" s="401">
        <v>308570.83</v>
      </c>
      <c r="J496" s="401">
        <v>300000</v>
      </c>
      <c r="K496" s="401">
        <v>300000</v>
      </c>
      <c r="L496" s="402">
        <v>1</v>
      </c>
    </row>
    <row r="497" spans="1:12" s="316" customFormat="1" ht="20.25" x14ac:dyDescent="0.35">
      <c r="A497" s="397" t="s">
        <v>244</v>
      </c>
      <c r="B497" s="398" t="s">
        <v>178</v>
      </c>
      <c r="C497" s="399">
        <v>100</v>
      </c>
      <c r="D497" s="399">
        <v>8.75</v>
      </c>
      <c r="E497" s="399" t="s">
        <v>384</v>
      </c>
      <c r="F497" s="399">
        <v>8.75</v>
      </c>
      <c r="G497" s="399">
        <v>8.94</v>
      </c>
      <c r="H497" s="400" t="s">
        <v>180</v>
      </c>
      <c r="I497" s="401">
        <v>521996.53</v>
      </c>
      <c r="J497" s="401">
        <v>500000</v>
      </c>
      <c r="K497" s="401">
        <v>500000</v>
      </c>
      <c r="L497" s="402">
        <v>1</v>
      </c>
    </row>
    <row r="498" spans="1:12" s="316" customFormat="1" ht="20.25" x14ac:dyDescent="0.35">
      <c r="A498" s="397" t="s">
        <v>519</v>
      </c>
      <c r="B498" s="398" t="s">
        <v>178</v>
      </c>
      <c r="C498" s="399">
        <v>100.0475</v>
      </c>
      <c r="D498" s="399">
        <v>8.15</v>
      </c>
      <c r="E498" s="399" t="s">
        <v>520</v>
      </c>
      <c r="F498" s="399">
        <v>7.5</v>
      </c>
      <c r="G498" s="399">
        <v>7.7530000000000001</v>
      </c>
      <c r="H498" s="400" t="s">
        <v>180</v>
      </c>
      <c r="I498" s="401">
        <v>334565.21999999997</v>
      </c>
      <c r="J498" s="401">
        <v>321255.86</v>
      </c>
      <c r="K498" s="401">
        <v>321408.42</v>
      </c>
      <c r="L498" s="402">
        <v>1</v>
      </c>
    </row>
    <row r="499" spans="1:12" s="316" customFormat="1" ht="20.25" x14ac:dyDescent="0.35">
      <c r="A499" s="397" t="s">
        <v>521</v>
      </c>
      <c r="B499" s="398" t="s">
        <v>178</v>
      </c>
      <c r="C499" s="399">
        <v>100</v>
      </c>
      <c r="D499" s="399">
        <v>2.7315999999999998</v>
      </c>
      <c r="E499" s="399" t="s">
        <v>397</v>
      </c>
      <c r="F499" s="399">
        <v>2.7315999999999998</v>
      </c>
      <c r="G499" s="399">
        <v>2.75</v>
      </c>
      <c r="H499" s="400" t="s">
        <v>180</v>
      </c>
      <c r="I499" s="401">
        <v>5069048.78</v>
      </c>
      <c r="J499" s="401">
        <v>5000000</v>
      </c>
      <c r="K499" s="401">
        <v>5000000</v>
      </c>
      <c r="L499" s="402">
        <v>2</v>
      </c>
    </row>
    <row r="500" spans="1:12" s="316" customFormat="1" ht="20.25" x14ac:dyDescent="0.35">
      <c r="A500" s="397" t="s">
        <v>521</v>
      </c>
      <c r="B500" s="398" t="s">
        <v>178</v>
      </c>
      <c r="C500" s="399">
        <v>100</v>
      </c>
      <c r="D500" s="399">
        <v>7</v>
      </c>
      <c r="E500" s="399" t="s">
        <v>233</v>
      </c>
      <c r="F500" s="399">
        <v>7</v>
      </c>
      <c r="G500" s="399">
        <v>7.2279999999999998</v>
      </c>
      <c r="H500" s="400" t="s">
        <v>180</v>
      </c>
      <c r="I500" s="401">
        <v>704219.44</v>
      </c>
      <c r="J500" s="401">
        <v>700000</v>
      </c>
      <c r="K500" s="401">
        <v>700000</v>
      </c>
      <c r="L500" s="402">
        <v>1</v>
      </c>
    </row>
    <row r="501" spans="1:12" s="316" customFormat="1" ht="20.25" x14ac:dyDescent="0.35">
      <c r="A501" s="397" t="s">
        <v>185</v>
      </c>
      <c r="B501" s="398" t="s">
        <v>178</v>
      </c>
      <c r="C501" s="399">
        <v>100</v>
      </c>
      <c r="D501" s="399">
        <v>1.9819</v>
      </c>
      <c r="E501" s="399" t="s">
        <v>233</v>
      </c>
      <c r="F501" s="399">
        <v>1.9819</v>
      </c>
      <c r="G501" s="399">
        <v>1.9990000000000001</v>
      </c>
      <c r="H501" s="400" t="s">
        <v>180</v>
      </c>
      <c r="I501" s="401">
        <v>50085331.810000002</v>
      </c>
      <c r="J501" s="401">
        <v>50000000</v>
      </c>
      <c r="K501" s="401">
        <v>50000000</v>
      </c>
      <c r="L501" s="402">
        <v>1</v>
      </c>
    </row>
    <row r="502" spans="1:12" s="316" customFormat="1" ht="20.25" x14ac:dyDescent="0.35">
      <c r="A502" s="397" t="s">
        <v>185</v>
      </c>
      <c r="B502" s="398" t="s">
        <v>178</v>
      </c>
      <c r="C502" s="399">
        <v>101.23569999999999</v>
      </c>
      <c r="D502" s="399">
        <v>8.3000000000000007</v>
      </c>
      <c r="E502" s="399" t="s">
        <v>522</v>
      </c>
      <c r="F502" s="399">
        <v>2.25</v>
      </c>
      <c r="G502" s="399">
        <v>2.27</v>
      </c>
      <c r="H502" s="400" t="s">
        <v>180</v>
      </c>
      <c r="I502" s="401">
        <v>2043805.56</v>
      </c>
      <c r="J502" s="401">
        <v>2000000</v>
      </c>
      <c r="K502" s="401">
        <v>2024713.12</v>
      </c>
      <c r="L502" s="402">
        <v>1</v>
      </c>
    </row>
    <row r="503" spans="1:12" s="316" customFormat="1" ht="20.25" x14ac:dyDescent="0.35">
      <c r="A503" s="397" t="s">
        <v>185</v>
      </c>
      <c r="B503" s="398" t="s">
        <v>178</v>
      </c>
      <c r="C503" s="399">
        <v>100.61490000000001</v>
      </c>
      <c r="D503" s="399">
        <v>8.75</v>
      </c>
      <c r="E503" s="399" t="s">
        <v>523</v>
      </c>
      <c r="F503" s="399">
        <v>5.5</v>
      </c>
      <c r="G503" s="399">
        <v>5.6230000000000002</v>
      </c>
      <c r="H503" s="400" t="s">
        <v>180</v>
      </c>
      <c r="I503" s="401">
        <v>5091145.8499999996</v>
      </c>
      <c r="J503" s="401">
        <v>5000000</v>
      </c>
      <c r="K503" s="401">
        <v>5030744.8499999996</v>
      </c>
      <c r="L503" s="402">
        <v>1</v>
      </c>
    </row>
    <row r="504" spans="1:12" s="316" customFormat="1" ht="20.25" x14ac:dyDescent="0.35">
      <c r="A504" s="397" t="s">
        <v>185</v>
      </c>
      <c r="B504" s="398" t="s">
        <v>178</v>
      </c>
      <c r="C504" s="399">
        <v>100</v>
      </c>
      <c r="D504" s="399">
        <v>6.9</v>
      </c>
      <c r="E504" s="399" t="s">
        <v>237</v>
      </c>
      <c r="F504" s="399">
        <v>6.9</v>
      </c>
      <c r="G504" s="399">
        <v>7.08</v>
      </c>
      <c r="H504" s="400" t="s">
        <v>180</v>
      </c>
      <c r="I504" s="401">
        <v>35603750</v>
      </c>
      <c r="J504" s="401">
        <v>35000000</v>
      </c>
      <c r="K504" s="401">
        <v>35000000</v>
      </c>
      <c r="L504" s="402">
        <v>1</v>
      </c>
    </row>
    <row r="505" spans="1:12" s="316" customFormat="1" ht="20.25" x14ac:dyDescent="0.35">
      <c r="A505" s="397" t="s">
        <v>185</v>
      </c>
      <c r="B505" s="398" t="s">
        <v>178</v>
      </c>
      <c r="C505" s="399">
        <v>100</v>
      </c>
      <c r="D505" s="399">
        <v>8.25</v>
      </c>
      <c r="E505" s="399" t="s">
        <v>390</v>
      </c>
      <c r="F505" s="399">
        <v>8.25</v>
      </c>
      <c r="G505" s="399">
        <v>8.42</v>
      </c>
      <c r="H505" s="400" t="s">
        <v>180</v>
      </c>
      <c r="I505" s="401">
        <v>2951943.75</v>
      </c>
      <c r="J505" s="401">
        <v>2835000</v>
      </c>
      <c r="K505" s="401">
        <v>2835000</v>
      </c>
      <c r="L505" s="402">
        <v>2</v>
      </c>
    </row>
    <row r="506" spans="1:12" s="316" customFormat="1" ht="20.25" x14ac:dyDescent="0.35">
      <c r="A506" s="397" t="s">
        <v>159</v>
      </c>
      <c r="B506" s="398" t="s">
        <v>178</v>
      </c>
      <c r="C506" s="399">
        <v>100</v>
      </c>
      <c r="D506" s="399">
        <v>2.4769000000000001</v>
      </c>
      <c r="E506" s="399" t="s">
        <v>238</v>
      </c>
      <c r="F506" s="399">
        <v>2.4769000000000001</v>
      </c>
      <c r="G506" s="399">
        <v>2.4989999999999997</v>
      </c>
      <c r="H506" s="400" t="s">
        <v>180</v>
      </c>
      <c r="I506" s="401">
        <v>6037566.3200000003</v>
      </c>
      <c r="J506" s="401">
        <v>6000000</v>
      </c>
      <c r="K506" s="401">
        <v>6000000</v>
      </c>
      <c r="L506" s="402">
        <v>1</v>
      </c>
    </row>
    <row r="507" spans="1:12" s="316" customFormat="1" ht="20.25" x14ac:dyDescent="0.35">
      <c r="A507" s="397" t="s">
        <v>159</v>
      </c>
      <c r="B507" s="398" t="s">
        <v>178</v>
      </c>
      <c r="C507" s="399">
        <v>100</v>
      </c>
      <c r="D507" s="399">
        <v>2.4769999999999999</v>
      </c>
      <c r="E507" s="399" t="s">
        <v>238</v>
      </c>
      <c r="F507" s="399">
        <v>2.4769999999999999</v>
      </c>
      <c r="G507" s="399">
        <v>2.5</v>
      </c>
      <c r="H507" s="400" t="s">
        <v>180</v>
      </c>
      <c r="I507" s="401">
        <v>5031306.53</v>
      </c>
      <c r="J507" s="401">
        <v>5000000</v>
      </c>
      <c r="K507" s="401">
        <v>5000000</v>
      </c>
      <c r="L507" s="402">
        <v>1</v>
      </c>
    </row>
    <row r="508" spans="1:12" s="316" customFormat="1" ht="20.25" x14ac:dyDescent="0.35">
      <c r="A508" s="397" t="s">
        <v>159</v>
      </c>
      <c r="B508" s="398" t="s">
        <v>178</v>
      </c>
      <c r="C508" s="399">
        <v>100.0573</v>
      </c>
      <c r="D508" s="399">
        <v>8.1</v>
      </c>
      <c r="E508" s="399" t="s">
        <v>496</v>
      </c>
      <c r="F508" s="399">
        <v>7.3</v>
      </c>
      <c r="G508" s="399">
        <v>7.5429999999999993</v>
      </c>
      <c r="H508" s="400" t="s">
        <v>180</v>
      </c>
      <c r="I508" s="401">
        <v>312285</v>
      </c>
      <c r="J508" s="401">
        <v>300000</v>
      </c>
      <c r="K508" s="401">
        <v>300171.94</v>
      </c>
      <c r="L508" s="402">
        <v>1</v>
      </c>
    </row>
    <row r="509" spans="1:12" s="316" customFormat="1" ht="20.25" x14ac:dyDescent="0.35">
      <c r="A509" s="397" t="s">
        <v>159</v>
      </c>
      <c r="B509" s="398" t="s">
        <v>178</v>
      </c>
      <c r="C509" s="399">
        <v>100.0612</v>
      </c>
      <c r="D509" s="399">
        <v>8.1</v>
      </c>
      <c r="E509" s="399" t="s">
        <v>497</v>
      </c>
      <c r="F509" s="399">
        <v>7.35</v>
      </c>
      <c r="G509" s="399">
        <v>7.5920000000000005</v>
      </c>
      <c r="H509" s="400" t="s">
        <v>180</v>
      </c>
      <c r="I509" s="401">
        <v>260350</v>
      </c>
      <c r="J509" s="401">
        <v>250000</v>
      </c>
      <c r="K509" s="401">
        <v>250152.99</v>
      </c>
      <c r="L509" s="402">
        <v>1</v>
      </c>
    </row>
    <row r="510" spans="1:12" s="316" customFormat="1" ht="20.25" x14ac:dyDescent="0.35">
      <c r="A510" s="397" t="s">
        <v>159</v>
      </c>
      <c r="B510" s="398" t="s">
        <v>178</v>
      </c>
      <c r="C510" s="399">
        <v>99.693899999999999</v>
      </c>
      <c r="D510" s="399">
        <v>5.5</v>
      </c>
      <c r="E510" s="399" t="s">
        <v>233</v>
      </c>
      <c r="F510" s="399">
        <v>9</v>
      </c>
      <c r="G510" s="399">
        <v>9.3789999999999996</v>
      </c>
      <c r="H510" s="400" t="s">
        <v>180</v>
      </c>
      <c r="I510" s="401">
        <v>212919.58</v>
      </c>
      <c r="J510" s="401">
        <v>210000</v>
      </c>
      <c r="K510" s="401">
        <v>209357.15</v>
      </c>
      <c r="L510" s="402">
        <v>1</v>
      </c>
    </row>
    <row r="511" spans="1:12" s="316" customFormat="1" ht="20.25" x14ac:dyDescent="0.35">
      <c r="A511" s="397" t="s">
        <v>246</v>
      </c>
      <c r="B511" s="398" t="s">
        <v>178</v>
      </c>
      <c r="C511" s="399">
        <v>100</v>
      </c>
      <c r="D511" s="399">
        <v>2.4769999999999999</v>
      </c>
      <c r="E511" s="399" t="s">
        <v>238</v>
      </c>
      <c r="F511" s="399">
        <v>2.4769999999999999</v>
      </c>
      <c r="G511" s="399">
        <v>2.5</v>
      </c>
      <c r="H511" s="400" t="s">
        <v>180</v>
      </c>
      <c r="I511" s="401">
        <v>241502.71</v>
      </c>
      <c r="J511" s="401">
        <v>240000</v>
      </c>
      <c r="K511" s="401">
        <v>240000</v>
      </c>
      <c r="L511" s="402">
        <v>1</v>
      </c>
    </row>
    <row r="512" spans="1:12" s="316" customFormat="1" ht="20.25" x14ac:dyDescent="0.35">
      <c r="A512" s="397" t="s">
        <v>246</v>
      </c>
      <c r="B512" s="398" t="s">
        <v>178</v>
      </c>
      <c r="C512" s="399">
        <v>100</v>
      </c>
      <c r="D512" s="399">
        <v>2.4836999999999998</v>
      </c>
      <c r="E512" s="399" t="s">
        <v>524</v>
      </c>
      <c r="F512" s="399">
        <v>2.4836999999999998</v>
      </c>
      <c r="G512" s="399">
        <v>2.4989999999999997</v>
      </c>
      <c r="H512" s="400" t="s">
        <v>180</v>
      </c>
      <c r="I512" s="401">
        <v>283284</v>
      </c>
      <c r="J512" s="401">
        <v>280000</v>
      </c>
      <c r="K512" s="401">
        <v>280000</v>
      </c>
      <c r="L512" s="402">
        <v>1</v>
      </c>
    </row>
    <row r="513" spans="1:12" s="316" customFormat="1" ht="20.25" x14ac:dyDescent="0.35">
      <c r="A513" s="397" t="s">
        <v>246</v>
      </c>
      <c r="B513" s="398" t="s">
        <v>178</v>
      </c>
      <c r="C513" s="399">
        <v>100</v>
      </c>
      <c r="D513" s="399">
        <v>2.7315999999999998</v>
      </c>
      <c r="E513" s="399" t="s">
        <v>397</v>
      </c>
      <c r="F513" s="399">
        <v>2.7315999999999998</v>
      </c>
      <c r="G513" s="399">
        <v>2.75</v>
      </c>
      <c r="H513" s="400" t="s">
        <v>180</v>
      </c>
      <c r="I513" s="401">
        <v>1520714.63</v>
      </c>
      <c r="J513" s="401">
        <v>1500000</v>
      </c>
      <c r="K513" s="401">
        <v>1500000</v>
      </c>
      <c r="L513" s="402">
        <v>1</v>
      </c>
    </row>
    <row r="514" spans="1:12" s="316" customFormat="1" ht="20.25" x14ac:dyDescent="0.35">
      <c r="A514" s="397" t="s">
        <v>525</v>
      </c>
      <c r="B514" s="398" t="s">
        <v>178</v>
      </c>
      <c r="C514" s="399">
        <v>100</v>
      </c>
      <c r="D514" s="399">
        <v>1.9822</v>
      </c>
      <c r="E514" s="399" t="s">
        <v>489</v>
      </c>
      <c r="F514" s="399">
        <v>1.9822</v>
      </c>
      <c r="G514" s="399">
        <v>2</v>
      </c>
      <c r="H514" s="400" t="s">
        <v>180</v>
      </c>
      <c r="I514" s="401">
        <v>35067449.859999999</v>
      </c>
      <c r="J514" s="401">
        <v>35000000</v>
      </c>
      <c r="K514" s="401">
        <v>35000000</v>
      </c>
      <c r="L514" s="402">
        <v>5</v>
      </c>
    </row>
    <row r="515" spans="1:12" s="316" customFormat="1" ht="20.25" x14ac:dyDescent="0.35">
      <c r="A515" s="397" t="s">
        <v>526</v>
      </c>
      <c r="B515" s="398" t="s">
        <v>178</v>
      </c>
      <c r="C515" s="399">
        <v>100</v>
      </c>
      <c r="D515" s="399">
        <v>2.7315999999999998</v>
      </c>
      <c r="E515" s="399" t="s">
        <v>397</v>
      </c>
      <c r="F515" s="399">
        <v>2.7315999999999998</v>
      </c>
      <c r="G515" s="399">
        <v>2.75</v>
      </c>
      <c r="H515" s="400" t="s">
        <v>180</v>
      </c>
      <c r="I515" s="401">
        <v>1520714.63</v>
      </c>
      <c r="J515" s="401">
        <v>1500000</v>
      </c>
      <c r="K515" s="401">
        <v>1500000</v>
      </c>
      <c r="L515" s="402">
        <v>1</v>
      </c>
    </row>
    <row r="516" spans="1:12" s="316" customFormat="1" ht="20.25" x14ac:dyDescent="0.35">
      <c r="A516" s="397" t="s">
        <v>527</v>
      </c>
      <c r="B516" s="398" t="s">
        <v>178</v>
      </c>
      <c r="C516" s="399">
        <v>100</v>
      </c>
      <c r="D516" s="399">
        <v>7</v>
      </c>
      <c r="E516" s="399" t="s">
        <v>234</v>
      </c>
      <c r="F516" s="399">
        <v>7</v>
      </c>
      <c r="G516" s="399">
        <v>7.2289999999999992</v>
      </c>
      <c r="H516" s="400" t="s">
        <v>180</v>
      </c>
      <c r="I516" s="401">
        <v>1508750</v>
      </c>
      <c r="J516" s="401">
        <v>1500000</v>
      </c>
      <c r="K516" s="401">
        <v>1500000</v>
      </c>
      <c r="L516" s="402">
        <v>1</v>
      </c>
    </row>
    <row r="517" spans="1:12" s="315" customFormat="1" ht="20.25" x14ac:dyDescent="0.35">
      <c r="A517" s="347" t="s">
        <v>188</v>
      </c>
      <c r="B517" s="403"/>
      <c r="C517" s="404"/>
      <c r="D517" s="404"/>
      <c r="E517" s="404"/>
      <c r="F517" s="404"/>
      <c r="G517" s="404"/>
      <c r="H517" s="405"/>
      <c r="I517" s="406">
        <f>SUM(I480:I516)</f>
        <v>192012853.79000002</v>
      </c>
      <c r="J517" s="406">
        <f>SUM(J480:J516)</f>
        <v>190410451.11000001</v>
      </c>
      <c r="K517" s="406">
        <f>SUM(K480:K516)</f>
        <v>190466251.51000002</v>
      </c>
      <c r="L517" s="349">
        <f>SUM(L480:L516)</f>
        <v>44</v>
      </c>
    </row>
    <row r="518" spans="1:12" s="315" customFormat="1" ht="20.25" x14ac:dyDescent="0.35">
      <c r="A518" s="347" t="s">
        <v>528</v>
      </c>
      <c r="B518" s="403"/>
      <c r="C518" s="404"/>
      <c r="D518" s="404"/>
      <c r="E518" s="404"/>
      <c r="F518" s="404"/>
      <c r="G518" s="404"/>
      <c r="H518" s="405"/>
      <c r="I518" s="406"/>
      <c r="J518" s="406"/>
      <c r="K518" s="406"/>
      <c r="L518" s="349"/>
    </row>
    <row r="519" spans="1:12" s="316" customFormat="1" ht="20.25" x14ac:dyDescent="0.35">
      <c r="A519" s="397" t="s">
        <v>529</v>
      </c>
      <c r="B519" s="398" t="s">
        <v>178</v>
      </c>
      <c r="C519" s="399">
        <v>100.0539</v>
      </c>
      <c r="D519" s="399">
        <v>8.5</v>
      </c>
      <c r="E519" s="399" t="s">
        <v>530</v>
      </c>
      <c r="F519" s="399">
        <v>8.4</v>
      </c>
      <c r="G519" s="399">
        <v>8.6683199999999996</v>
      </c>
      <c r="H519" s="400" t="s">
        <v>192</v>
      </c>
      <c r="I519" s="401">
        <v>150000</v>
      </c>
      <c r="J519" s="401">
        <v>436046.5</v>
      </c>
      <c r="K519" s="401">
        <v>150080.97</v>
      </c>
      <c r="L519" s="402">
        <v>1</v>
      </c>
    </row>
    <row r="520" spans="1:12" s="316" customFormat="1" ht="20.25" x14ac:dyDescent="0.35">
      <c r="A520" s="397" t="s">
        <v>531</v>
      </c>
      <c r="B520" s="398" t="s">
        <v>178</v>
      </c>
      <c r="C520" s="399">
        <v>100.0684</v>
      </c>
      <c r="D520" s="399">
        <v>9</v>
      </c>
      <c r="E520" s="399" t="s">
        <v>532</v>
      </c>
      <c r="F520" s="399">
        <v>8.85</v>
      </c>
      <c r="G520" s="399">
        <v>9.1480599999999992</v>
      </c>
      <c r="H520" s="400" t="s">
        <v>192</v>
      </c>
      <c r="I520" s="401">
        <v>130000</v>
      </c>
      <c r="J520" s="401">
        <v>303171.65000000002</v>
      </c>
      <c r="K520" s="401">
        <v>130089</v>
      </c>
      <c r="L520" s="402">
        <v>1</v>
      </c>
    </row>
    <row r="521" spans="1:12" s="316" customFormat="1" ht="20.25" x14ac:dyDescent="0.35">
      <c r="A521" s="397" t="s">
        <v>531</v>
      </c>
      <c r="B521" s="398" t="s">
        <v>178</v>
      </c>
      <c r="C521" s="399">
        <v>100.09699999999999</v>
      </c>
      <c r="D521" s="399">
        <v>9</v>
      </c>
      <c r="E521" s="399" t="s">
        <v>533</v>
      </c>
      <c r="F521" s="399">
        <v>8.9</v>
      </c>
      <c r="G521" s="399">
        <v>9.2014600000000009</v>
      </c>
      <c r="H521" s="400" t="s">
        <v>192</v>
      </c>
      <c r="I521" s="401">
        <v>101822</v>
      </c>
      <c r="J521" s="401">
        <v>140000</v>
      </c>
      <c r="K521" s="401">
        <v>101920.82</v>
      </c>
      <c r="L521" s="402">
        <v>1</v>
      </c>
    </row>
    <row r="522" spans="1:12" s="316" customFormat="1" ht="20.25" x14ac:dyDescent="0.35">
      <c r="A522" s="397" t="s">
        <v>534</v>
      </c>
      <c r="B522" s="398" t="s">
        <v>178</v>
      </c>
      <c r="C522" s="399">
        <v>99.367000000000004</v>
      </c>
      <c r="D522" s="399">
        <v>9</v>
      </c>
      <c r="E522" s="399" t="s">
        <v>535</v>
      </c>
      <c r="F522" s="399">
        <v>9.5</v>
      </c>
      <c r="G522" s="399">
        <v>9.9247499999999995</v>
      </c>
      <c r="H522" s="400" t="s">
        <v>192</v>
      </c>
      <c r="I522" s="401">
        <v>50000</v>
      </c>
      <c r="J522" s="401">
        <v>50000</v>
      </c>
      <c r="K522" s="401">
        <v>49683.54</v>
      </c>
      <c r="L522" s="402">
        <v>1</v>
      </c>
    </row>
    <row r="523" spans="1:12" s="316" customFormat="1" ht="20.25" x14ac:dyDescent="0.35">
      <c r="A523" s="397" t="s">
        <v>534</v>
      </c>
      <c r="B523" s="398" t="s">
        <v>178</v>
      </c>
      <c r="C523" s="399">
        <v>98.910899999999998</v>
      </c>
      <c r="D523" s="399">
        <v>9</v>
      </c>
      <c r="E523" s="399" t="s">
        <v>536</v>
      </c>
      <c r="F523" s="399">
        <v>9.8800000000000008</v>
      </c>
      <c r="G523" s="399">
        <v>10.3399</v>
      </c>
      <c r="H523" s="400" t="s">
        <v>192</v>
      </c>
      <c r="I523" s="401">
        <v>300000</v>
      </c>
      <c r="J523" s="401">
        <v>300000</v>
      </c>
      <c r="K523" s="401">
        <v>296732.84999999998</v>
      </c>
      <c r="L523" s="402">
        <v>1</v>
      </c>
    </row>
    <row r="524" spans="1:12" s="315" customFormat="1" ht="20.25" x14ac:dyDescent="0.35">
      <c r="A524" s="347" t="s">
        <v>188</v>
      </c>
      <c r="B524" s="403"/>
      <c r="C524" s="404"/>
      <c r="D524" s="404"/>
      <c r="E524" s="404"/>
      <c r="F524" s="404"/>
      <c r="G524" s="404"/>
      <c r="H524" s="405"/>
      <c r="I524" s="406">
        <f>SUM(I519:I523)</f>
        <v>731822</v>
      </c>
      <c r="J524" s="406">
        <f>SUM(J519:J523)</f>
        <v>1229218.1499999999</v>
      </c>
      <c r="K524" s="406">
        <f>SUM(K519:K523)</f>
        <v>728507.17999999993</v>
      </c>
      <c r="L524" s="349">
        <f>SUM(L519:L523)</f>
        <v>5</v>
      </c>
    </row>
    <row r="525" spans="1:12" s="315" customFormat="1" ht="20.25" x14ac:dyDescent="0.35">
      <c r="A525" s="347" t="s">
        <v>537</v>
      </c>
      <c r="B525" s="403"/>
      <c r="C525" s="404"/>
      <c r="D525" s="404"/>
      <c r="E525" s="404"/>
      <c r="F525" s="404"/>
      <c r="G525" s="404"/>
      <c r="H525" s="405"/>
      <c r="I525" s="406"/>
      <c r="J525" s="406"/>
      <c r="K525" s="406"/>
      <c r="L525" s="349"/>
    </row>
    <row r="526" spans="1:12" s="316" customFormat="1" ht="20.25" x14ac:dyDescent="0.35">
      <c r="A526" s="397" t="s">
        <v>538</v>
      </c>
      <c r="B526" s="398" t="s">
        <v>178</v>
      </c>
      <c r="C526" s="399">
        <v>98.304199999999994</v>
      </c>
      <c r="D526" s="399"/>
      <c r="E526" s="399" t="s">
        <v>523</v>
      </c>
      <c r="F526" s="399">
        <v>9</v>
      </c>
      <c r="G526" s="399">
        <v>9.3330000000000002</v>
      </c>
      <c r="H526" s="400" t="s">
        <v>180</v>
      </c>
      <c r="I526" s="401">
        <v>17547.29</v>
      </c>
      <c r="J526" s="401">
        <v>18021.98</v>
      </c>
      <c r="K526" s="401">
        <v>17249.73</v>
      </c>
      <c r="L526" s="402">
        <v>1</v>
      </c>
    </row>
    <row r="527" spans="1:12" s="315" customFormat="1" ht="20.25" x14ac:dyDescent="0.35">
      <c r="A527" s="347" t="s">
        <v>188</v>
      </c>
      <c r="B527" s="403"/>
      <c r="C527" s="404"/>
      <c r="D527" s="404"/>
      <c r="E527" s="404"/>
      <c r="F527" s="404"/>
      <c r="G527" s="404"/>
      <c r="H527" s="405"/>
      <c r="I527" s="406">
        <f>SUM(I526)</f>
        <v>17547.29</v>
      </c>
      <c r="J527" s="406">
        <f>SUM(J526)</f>
        <v>18021.98</v>
      </c>
      <c r="K527" s="406">
        <f>SUM(K526)</f>
        <v>17249.73</v>
      </c>
      <c r="L527" s="349">
        <f>SUM(L526)</f>
        <v>1</v>
      </c>
    </row>
    <row r="528" spans="1:12" s="317" customFormat="1" ht="6.75" customHeight="1" x14ac:dyDescent="0.25">
      <c r="A528" s="412"/>
      <c r="B528" s="318"/>
      <c r="C528" s="319"/>
      <c r="D528" s="319"/>
      <c r="E528" s="320"/>
      <c r="F528" s="321"/>
      <c r="G528" s="321"/>
      <c r="H528" s="318"/>
      <c r="I528" s="322"/>
      <c r="J528" s="322"/>
      <c r="K528" s="322"/>
      <c r="L528" s="413"/>
    </row>
    <row r="529" spans="1:12" s="316" customFormat="1" ht="25.5" x14ac:dyDescent="0.5">
      <c r="A529" s="407" t="s">
        <v>539</v>
      </c>
      <c r="B529" s="408"/>
      <c r="C529" s="408"/>
      <c r="D529" s="408"/>
      <c r="E529" s="408"/>
      <c r="F529" s="408"/>
      <c r="G529" s="408"/>
      <c r="H529" s="409"/>
      <c r="I529" s="410">
        <f>I50+I55+I60+I75+I89+I99+I113+I118+I175+I197+I275+I282+I357+I422+I429+I452+I478+I517+I524+I527</f>
        <v>748650438.54999995</v>
      </c>
      <c r="J529" s="410">
        <f>J50+J55+J60+J75+J89+J99+J113+J118+J175+J197+J275+J282+J357+J422+J429+J452+J478+J517+J524+J527</f>
        <v>744152749.21000004</v>
      </c>
      <c r="K529" s="410">
        <f>K50+K55+K60+K75+K89+K99+K113+K118+K175+K197+K275+K282+K357+K422+K429+K452+K478+K517+K524+K527</f>
        <v>739964447.42999995</v>
      </c>
      <c r="L529" s="411">
        <f>L50+L55+L60+L75+L89+L99+L113+L118+L175+L197+L275+L282+L357+L422+L429+L452+L478+L517+L524+L527</f>
        <v>714</v>
      </c>
    </row>
    <row r="530" spans="1:12" s="310" customFormat="1" ht="6" customHeight="1" x14ac:dyDescent="0.8">
      <c r="A530" s="414"/>
      <c r="B530" s="346"/>
      <c r="C530" s="346"/>
      <c r="D530" s="346"/>
      <c r="E530" s="346"/>
      <c r="F530" s="346"/>
      <c r="G530" s="346"/>
      <c r="H530" s="346"/>
      <c r="I530" s="415"/>
      <c r="J530" s="415"/>
      <c r="K530" s="415"/>
      <c r="L530" s="416"/>
    </row>
    <row r="531" spans="1:12" ht="21.75" x14ac:dyDescent="0.4">
      <c r="A531" s="417" t="s">
        <v>540</v>
      </c>
      <c r="B531" s="418"/>
      <c r="C531" s="418"/>
      <c r="D531" s="418"/>
      <c r="E531" s="418"/>
      <c r="F531" s="418"/>
      <c r="G531" s="418"/>
      <c r="H531" s="418"/>
      <c r="I531" s="419"/>
      <c r="J531" s="419"/>
      <c r="K531" s="419"/>
      <c r="L531" s="420"/>
    </row>
    <row r="532" spans="1:12" s="310" customFormat="1" ht="16.5" x14ac:dyDescent="0.3">
      <c r="A532" s="421" t="s">
        <v>541</v>
      </c>
      <c r="B532" s="422"/>
      <c r="C532" s="422"/>
      <c r="D532" s="422"/>
      <c r="E532" s="422"/>
      <c r="F532" s="422"/>
      <c r="G532" s="422"/>
      <c r="H532" s="422"/>
      <c r="I532" s="423"/>
      <c r="J532" s="423"/>
      <c r="K532" s="423"/>
      <c r="L532" s="424"/>
    </row>
    <row r="533" spans="1:12" s="310" customFormat="1" ht="6.75" customHeight="1" x14ac:dyDescent="0.3">
      <c r="A533" s="422"/>
      <c r="B533" s="422"/>
      <c r="C533" s="422"/>
      <c r="D533" s="422"/>
      <c r="E533" s="422"/>
      <c r="F533" s="422"/>
      <c r="G533" s="422"/>
      <c r="H533" s="422"/>
      <c r="I533" s="422"/>
      <c r="J533" s="423"/>
      <c r="K533" s="423"/>
      <c r="L533" s="422"/>
    </row>
    <row r="534" spans="1:12" s="310" customFormat="1" ht="6.75" customHeight="1" x14ac:dyDescent="0.3">
      <c r="A534" s="425"/>
      <c r="B534" s="425"/>
      <c r="C534" s="425"/>
      <c r="D534" s="425"/>
      <c r="E534" s="425"/>
      <c r="F534" s="425"/>
      <c r="G534" s="425"/>
      <c r="H534" s="425"/>
      <c r="I534" s="425"/>
      <c r="J534" s="425"/>
      <c r="K534" s="425"/>
      <c r="L534" s="425"/>
    </row>
    <row r="535" spans="1:12" ht="23.25" x14ac:dyDescent="0.4">
      <c r="A535" s="426" t="s">
        <v>542</v>
      </c>
      <c r="B535" s="426"/>
      <c r="C535" s="426"/>
      <c r="D535" s="426"/>
      <c r="E535" s="426"/>
      <c r="F535" s="426"/>
      <c r="G535" s="426"/>
      <c r="H535" s="427"/>
      <c r="I535" s="428"/>
      <c r="J535" s="429">
        <f>J529+J37</f>
        <v>744294663.21000004</v>
      </c>
      <c r="K535" s="429">
        <f>K529+K37</f>
        <v>740159014.66999996</v>
      </c>
      <c r="L535" s="430">
        <f>L529+L37</f>
        <v>778</v>
      </c>
    </row>
    <row r="536" spans="1:12" ht="6.75" customHeight="1" x14ac:dyDescent="0.6">
      <c r="A536" s="431"/>
      <c r="B536" s="431"/>
      <c r="C536" s="431"/>
      <c r="D536" s="431"/>
      <c r="E536" s="431"/>
      <c r="F536" s="431"/>
      <c r="G536" s="431"/>
      <c r="H536" s="431"/>
      <c r="I536" s="432"/>
      <c r="J536" s="432"/>
      <c r="K536" s="431"/>
      <c r="L536" s="431"/>
    </row>
    <row r="537" spans="1:12" ht="15" x14ac:dyDescent="0.25">
      <c r="A537" s="310"/>
      <c r="B537" s="310"/>
      <c r="C537" s="310"/>
      <c r="D537" s="310"/>
      <c r="E537" s="310"/>
      <c r="F537" s="310"/>
      <c r="G537" s="310"/>
      <c r="H537" s="310"/>
      <c r="I537" s="312"/>
      <c r="J537" s="312"/>
      <c r="K537" s="310"/>
      <c r="L537" s="310"/>
    </row>
    <row r="538" spans="1:12" ht="15.75" x14ac:dyDescent="0.25">
      <c r="K538" s="323"/>
    </row>
    <row r="539" spans="1:12" x14ac:dyDescent="0.2">
      <c r="K539" s="324"/>
    </row>
    <row r="540" spans="1:12" ht="15.75" x14ac:dyDescent="0.25">
      <c r="J540" s="325"/>
      <c r="K540" s="323"/>
    </row>
    <row r="541" spans="1:12" ht="15.75" x14ac:dyDescent="0.25">
      <c r="J541" s="325"/>
      <c r="K541" s="323"/>
    </row>
    <row r="542" spans="1:12" ht="15.75" x14ac:dyDescent="0.25">
      <c r="K542" s="323"/>
    </row>
    <row r="543" spans="1:12" ht="15.75" x14ac:dyDescent="0.25">
      <c r="K543" s="323"/>
    </row>
    <row r="544" spans="1:12" ht="15.75" x14ac:dyDescent="0.25">
      <c r="K544" s="323"/>
    </row>
    <row r="545" spans="11:11" ht="15.75" x14ac:dyDescent="0.25">
      <c r="K545" s="323"/>
    </row>
    <row r="546" spans="11:11" ht="15.75" x14ac:dyDescent="0.25">
      <c r="K546" s="323"/>
    </row>
    <row r="547" spans="11:11" ht="15.75" x14ac:dyDescent="0.25">
      <c r="K547" s="323"/>
    </row>
  </sheetData>
  <mergeCells count="3">
    <mergeCell ref="A1:F1"/>
    <mergeCell ref="A3:L3"/>
    <mergeCell ref="A39:L39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B6DE5-A7F2-48B1-A648-6D7F1D8970E9}">
  <sheetPr>
    <pageSetUpPr fitToPage="1"/>
  </sheetPr>
  <dimension ref="A1:G34"/>
  <sheetViews>
    <sheetView zoomScale="69" zoomScaleNormal="69" workbookViewId="0"/>
  </sheetViews>
  <sheetFormatPr baseColWidth="10" defaultColWidth="12.85546875" defaultRowHeight="12.75" x14ac:dyDescent="0.2"/>
  <cols>
    <col min="1" max="1" width="1.140625" style="326" customWidth="1"/>
    <col min="2" max="2" width="63" style="327" customWidth="1"/>
    <col min="3" max="3" width="34.85546875" style="328" customWidth="1"/>
    <col min="4" max="4" width="14.5703125" style="329" customWidth="1"/>
    <col min="5" max="5" width="14" style="329" customWidth="1"/>
    <col min="6" max="6" width="24.140625" style="328" customWidth="1"/>
    <col min="7" max="7" width="13.140625" style="329" customWidth="1"/>
    <col min="8" max="16384" width="12.85546875" style="326"/>
  </cols>
  <sheetData>
    <row r="1" spans="2:7" ht="4.5" customHeight="1" x14ac:dyDescent="0.2"/>
    <row r="2" spans="2:7" ht="112.5" customHeight="1" x14ac:dyDescent="0.2">
      <c r="B2" s="433" t="s">
        <v>560</v>
      </c>
      <c r="C2" s="433"/>
      <c r="D2" s="434"/>
      <c r="E2" s="435"/>
      <c r="F2" s="436"/>
      <c r="G2" s="435"/>
    </row>
    <row r="3" spans="2:7" ht="19.5" x14ac:dyDescent="0.2">
      <c r="B3" s="437"/>
      <c r="C3" s="436"/>
      <c r="D3" s="435"/>
      <c r="E3" s="435"/>
      <c r="F3" s="436"/>
      <c r="G3" s="435"/>
    </row>
    <row r="4" spans="2:7" ht="25.5" customHeight="1" x14ac:dyDescent="0.2">
      <c r="B4" s="438" t="s">
        <v>40</v>
      </c>
      <c r="C4" s="439" t="s">
        <v>543</v>
      </c>
      <c r="D4" s="440" t="s">
        <v>81</v>
      </c>
      <c r="E4" s="440"/>
      <c r="F4" s="439" t="s">
        <v>544</v>
      </c>
      <c r="G4" s="440" t="s">
        <v>81</v>
      </c>
    </row>
    <row r="5" spans="2:7" ht="19.5" customHeight="1" x14ac:dyDescent="0.35">
      <c r="B5" s="441" t="s">
        <v>545</v>
      </c>
      <c r="C5" s="442"/>
      <c r="D5" s="443"/>
      <c r="E5" s="443"/>
      <c r="F5" s="442"/>
      <c r="G5" s="443"/>
    </row>
    <row r="6" spans="2:7" ht="22.5" customHeight="1" x14ac:dyDescent="0.2">
      <c r="B6" s="444" t="s">
        <v>546</v>
      </c>
      <c r="C6" s="445">
        <v>141914</v>
      </c>
      <c r="D6" s="446">
        <f>(C6/$C$32)*100</f>
        <v>1.9066910864032283E-2</v>
      </c>
      <c r="E6" s="446"/>
      <c r="F6" s="445">
        <v>194567.23999999996</v>
      </c>
      <c r="G6" s="446">
        <f>(F6/$F$32)*100</f>
        <v>2.6287221548838099E-2</v>
      </c>
    </row>
    <row r="7" spans="2:7" ht="18.75" customHeight="1" x14ac:dyDescent="0.2">
      <c r="B7" s="447"/>
      <c r="C7" s="448">
        <f>SUM(C6:C6)</f>
        <v>141914</v>
      </c>
      <c r="D7" s="449"/>
      <c r="E7" s="449"/>
      <c r="F7" s="448">
        <f>SUM(F6:F6)</f>
        <v>194567.23999999996</v>
      </c>
      <c r="G7" s="446"/>
    </row>
    <row r="8" spans="2:7" ht="7.5" customHeight="1" x14ac:dyDescent="0.2">
      <c r="B8" s="450"/>
      <c r="C8" s="451"/>
      <c r="D8" s="452"/>
      <c r="E8" s="452"/>
      <c r="F8" s="451"/>
      <c r="G8" s="452"/>
    </row>
    <row r="9" spans="2:7" ht="15.75" customHeight="1" x14ac:dyDescent="0.35">
      <c r="B9" s="441" t="s">
        <v>547</v>
      </c>
      <c r="C9" s="451"/>
      <c r="D9" s="452"/>
      <c r="E9" s="452"/>
      <c r="F9" s="451"/>
      <c r="G9" s="453"/>
    </row>
    <row r="10" spans="2:7" ht="22.5" customHeight="1" x14ac:dyDescent="0.2">
      <c r="B10" s="444" t="s">
        <v>176</v>
      </c>
      <c r="C10" s="445">
        <v>5300000</v>
      </c>
      <c r="D10" s="446">
        <f>(C10/$C$32)*100</f>
        <v>0.71208356877666124</v>
      </c>
      <c r="E10" s="446"/>
      <c r="F10" s="445">
        <v>4952028.74</v>
      </c>
      <c r="G10" s="446">
        <f>(F10/$F$32)*100</f>
        <v>0.66904930452111877</v>
      </c>
    </row>
    <row r="11" spans="2:7" ht="22.5" customHeight="1" x14ac:dyDescent="0.2">
      <c r="B11" s="444" t="s">
        <v>189</v>
      </c>
      <c r="C11" s="445">
        <v>2050000</v>
      </c>
      <c r="D11" s="446">
        <f>(C11/$C$32)*100</f>
        <v>0.27542855018719919</v>
      </c>
      <c r="E11" s="446"/>
      <c r="F11" s="445">
        <v>2006768.28</v>
      </c>
      <c r="G11" s="446">
        <f>(F11/$F$32)*100</f>
        <v>0.27112664173856182</v>
      </c>
    </row>
    <row r="12" spans="2:7" ht="22.5" customHeight="1" x14ac:dyDescent="0.2">
      <c r="B12" s="444" t="s">
        <v>195</v>
      </c>
      <c r="C12" s="445">
        <v>93887.5</v>
      </c>
      <c r="D12" s="446">
        <f>(C12/$C$32)*100</f>
        <v>1.2614291710097883E-2</v>
      </c>
      <c r="E12" s="446"/>
      <c r="F12" s="445">
        <v>77902.899999999994</v>
      </c>
      <c r="G12" s="446">
        <f>(F12/$F$32)*100</f>
        <v>1.052515722378022E-2</v>
      </c>
    </row>
    <row r="13" spans="2:7" ht="22.5" customHeight="1" x14ac:dyDescent="0.2">
      <c r="B13" s="444" t="s">
        <v>199</v>
      </c>
      <c r="C13" s="445">
        <v>316174.5</v>
      </c>
      <c r="D13" s="446">
        <f>(C13/$C$32)*100</f>
        <v>4.2479748361542738E-2</v>
      </c>
      <c r="E13" s="446"/>
      <c r="F13" s="445">
        <v>263752.96999999997</v>
      </c>
      <c r="G13" s="446">
        <f>(F13/$F$32)*100</f>
        <v>3.5634635905582301E-2</v>
      </c>
    </row>
    <row r="14" spans="2:7" ht="22.5" customHeight="1" x14ac:dyDescent="0.2">
      <c r="B14" s="444" t="s">
        <v>212</v>
      </c>
      <c r="C14" s="445">
        <v>29701957.75</v>
      </c>
      <c r="D14" s="446">
        <f>(C14/$C$32)*100</f>
        <v>3.9906181272214361</v>
      </c>
      <c r="E14" s="446"/>
      <c r="F14" s="445">
        <v>29000483.810000002</v>
      </c>
      <c r="G14" s="446">
        <f>(F14/$F$32)*100</f>
        <v>3.9181423498476029</v>
      </c>
    </row>
    <row r="15" spans="2:7" ht="22.5" customHeight="1" x14ac:dyDescent="0.2">
      <c r="B15" s="444" t="s">
        <v>223</v>
      </c>
      <c r="C15" s="445">
        <v>108717.5</v>
      </c>
      <c r="D15" s="446">
        <f>(C15/$C$32)*100</f>
        <v>1.4606782148769183E-2</v>
      </c>
      <c r="E15" s="446"/>
      <c r="F15" s="445">
        <v>84855.7</v>
      </c>
      <c r="G15" s="446">
        <f>(F15/$F$32)*100</f>
        <v>1.1464522936038673E-2</v>
      </c>
    </row>
    <row r="16" spans="2:7" ht="22.5" customHeight="1" x14ac:dyDescent="0.2">
      <c r="B16" s="444" t="s">
        <v>232</v>
      </c>
      <c r="C16" s="445">
        <v>166945372.68000001</v>
      </c>
      <c r="D16" s="446">
        <f>(C16/$C$32)*100</f>
        <v>22.430010711080026</v>
      </c>
      <c r="E16" s="446"/>
      <c r="F16" s="445">
        <v>166344746.56999996</v>
      </c>
      <c r="G16" s="446">
        <f>(F16/$F$32)*100</f>
        <v>22.4741904473277</v>
      </c>
    </row>
    <row r="17" spans="2:7" ht="22.5" customHeight="1" x14ac:dyDescent="0.2">
      <c r="B17" s="444" t="s">
        <v>243</v>
      </c>
      <c r="C17" s="445">
        <v>1671388.4</v>
      </c>
      <c r="D17" s="446">
        <f>(C17/$C$32)*100</f>
        <v>0.22456004088375731</v>
      </c>
      <c r="E17" s="446"/>
      <c r="F17" s="445">
        <v>1561976.15</v>
      </c>
      <c r="G17" s="446">
        <f>(F17/$F$32)*100</f>
        <v>0.21103251045269067</v>
      </c>
    </row>
    <row r="18" spans="2:7" ht="22.5" customHeight="1" x14ac:dyDescent="0.2">
      <c r="B18" s="444" t="s">
        <v>249</v>
      </c>
      <c r="C18" s="445">
        <v>35651049.100000009</v>
      </c>
      <c r="D18" s="446">
        <f>(C18/$C$32)*100</f>
        <v>4.7899106176905635</v>
      </c>
      <c r="E18" s="446"/>
      <c r="F18" s="445">
        <v>35545126.609999999</v>
      </c>
      <c r="G18" s="446">
        <f>(F18/$F$32)*100</f>
        <v>4.8023635334425805</v>
      </c>
    </row>
    <row r="19" spans="2:7" ht="22.5" customHeight="1" x14ac:dyDescent="0.2">
      <c r="B19" s="444" t="s">
        <v>251</v>
      </c>
      <c r="C19" s="445">
        <v>4831178.29</v>
      </c>
      <c r="D19" s="446">
        <f>(C19/$C$32)*100</f>
        <v>0.64909484493198644</v>
      </c>
      <c r="E19" s="446"/>
      <c r="F19" s="445">
        <v>4595069.3600000003</v>
      </c>
      <c r="G19" s="446">
        <f>(F19/$F$32)*100</f>
        <v>0.62082191379493135</v>
      </c>
    </row>
    <row r="20" spans="2:7" ht="22.5" customHeight="1" x14ac:dyDescent="0.2">
      <c r="B20" s="444" t="s">
        <v>252</v>
      </c>
      <c r="C20" s="445">
        <v>9292879.620000001</v>
      </c>
      <c r="D20" s="446">
        <f>(C20/$C$32)*100</f>
        <v>1.2485484686833028</v>
      </c>
      <c r="E20" s="446"/>
      <c r="F20" s="445">
        <v>8613860.5299999993</v>
      </c>
      <c r="G20" s="446">
        <f>(F20/$F$32)*100</f>
        <v>1.1637851271514259</v>
      </c>
    </row>
    <row r="21" spans="2:7" ht="22.5" customHeight="1" x14ac:dyDescent="0.2">
      <c r="B21" s="444" t="s">
        <v>370</v>
      </c>
      <c r="C21" s="445">
        <v>5462000</v>
      </c>
      <c r="D21" s="446">
        <f>(C21/$C$32)*100</f>
        <v>0.73384914201096674</v>
      </c>
      <c r="E21" s="446"/>
      <c r="F21" s="445">
        <v>5205232.03</v>
      </c>
      <c r="G21" s="446">
        <f>(F21/$F$32)*100</f>
        <v>0.70325861427503567</v>
      </c>
    </row>
    <row r="22" spans="2:7" ht="22.5" customHeight="1" x14ac:dyDescent="0.2">
      <c r="B22" s="444" t="s">
        <v>378</v>
      </c>
      <c r="C22" s="445">
        <v>17714297</v>
      </c>
      <c r="D22" s="446">
        <f>(C22/$C$32)*100</f>
        <v>2.3800112879490007</v>
      </c>
      <c r="E22" s="446"/>
      <c r="F22" s="445">
        <v>17080188.230000004</v>
      </c>
      <c r="G22" s="446">
        <f>(F22/$F$32)*100</f>
        <v>2.3076376685914188</v>
      </c>
    </row>
    <row r="23" spans="2:7" ht="22.5" customHeight="1" x14ac:dyDescent="0.2">
      <c r="B23" s="444" t="s">
        <v>426</v>
      </c>
      <c r="C23" s="445">
        <v>6659323</v>
      </c>
      <c r="D23" s="446">
        <f>(C23/$C$32)*100</f>
        <v>0.89471594103330221</v>
      </c>
      <c r="E23" s="446"/>
      <c r="F23" s="445">
        <v>6628111.9699999997</v>
      </c>
      <c r="G23" s="446">
        <f>(F23/$F$32)*100</f>
        <v>0.89549837786615949</v>
      </c>
    </row>
    <row r="24" spans="2:7" ht="22.5" customHeight="1" x14ac:dyDescent="0.2">
      <c r="B24" s="444" t="s">
        <v>480</v>
      </c>
      <c r="C24" s="445">
        <v>10901832.629999999</v>
      </c>
      <c r="D24" s="446">
        <f>(C24/$C$32)*100</f>
        <v>1.4647199783728782</v>
      </c>
      <c r="E24" s="446"/>
      <c r="F24" s="445">
        <v>10939930.379999999</v>
      </c>
      <c r="G24" s="446">
        <f>(F24/$F$32)*100</f>
        <v>1.4780513596632434</v>
      </c>
    </row>
    <row r="25" spans="2:7" ht="22.5" customHeight="1" x14ac:dyDescent="0.2">
      <c r="B25" s="444" t="s">
        <v>485</v>
      </c>
      <c r="C25" s="445">
        <v>208231000</v>
      </c>
      <c r="D25" s="446">
        <f>(C25/$C$32)*100</f>
        <v>27.976957284893011</v>
      </c>
      <c r="E25" s="446"/>
      <c r="F25" s="445">
        <v>208237573.91999999</v>
      </c>
      <c r="G25" s="446">
        <f>(F25/$F$32)*100</f>
        <v>28.134167090141133</v>
      </c>
    </row>
    <row r="26" spans="2:7" ht="22.5" customHeight="1" x14ac:dyDescent="0.2">
      <c r="B26" s="444" t="s">
        <v>500</v>
      </c>
      <c r="C26" s="445">
        <v>47564000</v>
      </c>
      <c r="D26" s="446">
        <f>(C26/$C$32)*100</f>
        <v>6.3904797859043612</v>
      </c>
      <c r="E26" s="446"/>
      <c r="F26" s="445">
        <v>47614830.859999999</v>
      </c>
      <c r="G26" s="446">
        <f>(F26/$F$32)*100</f>
        <v>6.433054237842267</v>
      </c>
    </row>
    <row r="27" spans="2:7" ht="22.5" customHeight="1" x14ac:dyDescent="0.2">
      <c r="B27" s="444" t="s">
        <v>515</v>
      </c>
      <c r="C27" s="445">
        <v>190410451.11000001</v>
      </c>
      <c r="D27" s="446">
        <f>(C27/$C$32)*100</f>
        <v>25.582670482789204</v>
      </c>
      <c r="E27" s="446"/>
      <c r="F27" s="445">
        <v>190466251.51000002</v>
      </c>
      <c r="G27" s="446">
        <f>(F27/$F$32)*100</f>
        <v>25.733152975907402</v>
      </c>
    </row>
    <row r="28" spans="2:7" ht="22.5" customHeight="1" x14ac:dyDescent="0.2">
      <c r="B28" s="444" t="s">
        <v>528</v>
      </c>
      <c r="C28" s="445">
        <v>1229218.1499999999</v>
      </c>
      <c r="D28" s="446">
        <f>(C28/$C$32)*100</f>
        <v>0.16515208435038592</v>
      </c>
      <c r="E28" s="446"/>
      <c r="F28" s="445">
        <v>728507.17999999993</v>
      </c>
      <c r="G28" s="446">
        <f>(F28/$F$32)*100</f>
        <v>9.8425766026075501E-2</v>
      </c>
    </row>
    <row r="29" spans="2:7" ht="22.5" customHeight="1" x14ac:dyDescent="0.2">
      <c r="B29" s="444" t="s">
        <v>537</v>
      </c>
      <c r="C29" s="445">
        <v>18021.98</v>
      </c>
      <c r="D29" s="446">
        <f>(C29/$C$32)*100</f>
        <v>2.4213501575135123E-3</v>
      </c>
      <c r="E29" s="446"/>
      <c r="F29" s="445">
        <v>17249.73</v>
      </c>
      <c r="G29" s="446">
        <f>(F29/$F$32)*100</f>
        <v>2.3305437964152602E-3</v>
      </c>
    </row>
    <row r="30" spans="2:7" ht="22.5" customHeight="1" x14ac:dyDescent="0.2">
      <c r="B30" s="444"/>
      <c r="C30" s="448">
        <f>SUM(C10:C29)</f>
        <v>744152749.21000004</v>
      </c>
      <c r="D30" s="446"/>
      <c r="E30" s="446"/>
      <c r="F30" s="448">
        <f>SUM(F10:F29)</f>
        <v>739964447.42999995</v>
      </c>
      <c r="G30" s="446"/>
    </row>
    <row r="31" spans="2:7" x14ac:dyDescent="0.2">
      <c r="C31" s="330"/>
      <c r="F31" s="330"/>
    </row>
    <row r="32" spans="2:7" ht="25.5" x14ac:dyDescent="0.2">
      <c r="B32" s="454" t="s">
        <v>548</v>
      </c>
      <c r="C32" s="455">
        <f>C30+C7</f>
        <v>744294663.21000004</v>
      </c>
      <c r="D32" s="456">
        <f>(C32/$C$32)*100</f>
        <v>100</v>
      </c>
      <c r="E32" s="457"/>
      <c r="F32" s="455">
        <f>F30+F7</f>
        <v>740159014.66999996</v>
      </c>
      <c r="G32" s="456">
        <f>(F32/F32)*100</f>
        <v>100</v>
      </c>
    </row>
    <row r="34" spans="1:7" s="328" customFormat="1" x14ac:dyDescent="0.2">
      <c r="A34" s="326"/>
      <c r="B34" s="327"/>
      <c r="D34" s="329"/>
      <c r="E34" s="329"/>
      <c r="F34" s="331"/>
      <c r="G34" s="329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8</vt:i4>
      </vt:variant>
    </vt:vector>
  </HeadingPairs>
  <TitlesOfParts>
    <vt:vector size="16" baseType="lpstr">
      <vt:lpstr>Carátula</vt:lpstr>
      <vt:lpstr>Total Mensual</vt:lpstr>
      <vt:lpstr>BVGInfo</vt:lpstr>
      <vt:lpstr>Titulos</vt:lpstr>
      <vt:lpstr>Nacional</vt:lpstr>
      <vt:lpstr>CV Mes</vt:lpstr>
      <vt:lpstr>Operaciones (mes)</vt:lpstr>
      <vt:lpstr>Titulos (mes)</vt:lpstr>
      <vt:lpstr>BVGInfo!Área_de_impresión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2024-02-02T19:13:20Z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