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iscoC\"/>
    </mc:Choice>
  </mc:AlternateContent>
  <xr:revisionPtr revIDLastSave="0" documentId="13_ncr:1_{FE58A356-50BE-40E3-8D89-F9E170409EEB}" xr6:coauthVersionLast="47" xr6:coauthVersionMax="47" xr10:uidLastSave="{00000000-0000-0000-0000-000000000000}"/>
  <bookViews>
    <workbookView xWindow="-120" yWindow="-120" windowWidth="20730" windowHeight="11040" tabRatio="783" activeTab="1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14" r:id="rId6"/>
    <sheet name="CV Año" sheetId="15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Año'!$B$2:$P$55</definedName>
    <definedName name="_xlnm.Print_Area" localSheetId="5">'CV Mes'!#REF!</definedName>
    <definedName name="_xlnm.Print_Area" localSheetId="4">Nacional!$B$3:$F$65</definedName>
    <definedName name="_xlnm.Print_Area" localSheetId="7">'Operaciones (mes)'!$A$1:$L$38</definedName>
    <definedName name="_xlnm.Print_Area" localSheetId="3">Titulos!$B$2:$I$60</definedName>
    <definedName name="_xlnm.Print_Area" localSheetId="8">'Titulos (mes)'!$B$1:$G$43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4" l="1"/>
  <c r="H33" i="12"/>
  <c r="H34" i="12"/>
  <c r="H31" i="12"/>
  <c r="H29" i="12"/>
  <c r="H28" i="12"/>
  <c r="H19" i="12"/>
  <c r="H17" i="12"/>
  <c r="H15" i="12"/>
  <c r="H14" i="12"/>
  <c r="H12" i="12"/>
  <c r="H9" i="12"/>
  <c r="H8" i="12"/>
  <c r="H7" i="12"/>
  <c r="G8" i="12" l="1"/>
  <c r="G9" i="12"/>
  <c r="G10" i="12"/>
  <c r="G11" i="12"/>
  <c r="G12" i="12"/>
  <c r="G13" i="12"/>
  <c r="G14" i="12"/>
  <c r="G15" i="12"/>
  <c r="G16" i="12"/>
  <c r="G17" i="12"/>
  <c r="G18" i="12"/>
  <c r="G19" i="12"/>
  <c r="G20" i="12"/>
  <c r="G7" i="12"/>
  <c r="G30" i="12"/>
  <c r="G31" i="12"/>
  <c r="G32" i="12"/>
  <c r="G33" i="12"/>
  <c r="G34" i="12"/>
  <c r="G29" i="12"/>
  <c r="K42" i="12"/>
  <c r="L35" i="7"/>
  <c r="E34" i="7"/>
  <c r="E33" i="7"/>
  <c r="E6" i="7"/>
  <c r="D43" i="4"/>
  <c r="D16" i="5" l="1"/>
  <c r="D12" i="5"/>
  <c r="D8" i="5"/>
  <c r="M39" i="6"/>
  <c r="D35" i="7" l="1"/>
  <c r="D6" i="7"/>
  <c r="D7" i="7"/>
  <c r="D5" i="7"/>
  <c r="C43" i="4" l="1"/>
  <c r="C44" i="4"/>
  <c r="C16" i="4"/>
  <c r="C15" i="4"/>
  <c r="C14" i="4"/>
  <c r="F53" i="15"/>
  <c r="G30" i="15" s="1"/>
  <c r="O47" i="15"/>
  <c r="N47" i="15"/>
  <c r="N53" i="15" s="1"/>
  <c r="L47" i="15"/>
  <c r="J47" i="15"/>
  <c r="H47" i="15"/>
  <c r="F47" i="15"/>
  <c r="G47" i="15" s="1"/>
  <c r="G53" i="15" s="1"/>
  <c r="D47" i="15"/>
  <c r="G41" i="15"/>
  <c r="O34" i="15"/>
  <c r="O53" i="15" s="1"/>
  <c r="N34" i="15"/>
  <c r="L34" i="15"/>
  <c r="L53" i="15" s="1"/>
  <c r="J34" i="15"/>
  <c r="H34" i="15"/>
  <c r="F34" i="15"/>
  <c r="G34" i="15" s="1"/>
  <c r="D34" i="15"/>
  <c r="G28" i="15"/>
  <c r="G23" i="15"/>
  <c r="G21" i="15"/>
  <c r="G16" i="15"/>
  <c r="G11" i="15"/>
  <c r="G9" i="15"/>
  <c r="F53" i="14"/>
  <c r="G17" i="14" s="1"/>
  <c r="D53" i="14"/>
  <c r="E43" i="14" s="1"/>
  <c r="O47" i="14"/>
  <c r="N47" i="14"/>
  <c r="L47" i="14"/>
  <c r="J47" i="14"/>
  <c r="H47" i="14"/>
  <c r="H53" i="14" s="1"/>
  <c r="I34" i="14" s="1"/>
  <c r="F47" i="14"/>
  <c r="E47" i="14"/>
  <c r="D47" i="14"/>
  <c r="E44" i="14"/>
  <c r="E41" i="14"/>
  <c r="O34" i="14"/>
  <c r="O53" i="14" s="1"/>
  <c r="N34" i="14"/>
  <c r="N53" i="14" s="1"/>
  <c r="L34" i="14"/>
  <c r="L53" i="14" s="1"/>
  <c r="J34" i="14"/>
  <c r="H34" i="14"/>
  <c r="F34" i="14"/>
  <c r="D34" i="14"/>
  <c r="E34" i="14" s="1"/>
  <c r="E32" i="14"/>
  <c r="E30" i="14"/>
  <c r="G29" i="14"/>
  <c r="E28" i="14"/>
  <c r="E27" i="14"/>
  <c r="M26" i="14"/>
  <c r="E25" i="14"/>
  <c r="E24" i="14"/>
  <c r="E22" i="14"/>
  <c r="E20" i="14"/>
  <c r="E18" i="14"/>
  <c r="E16" i="14"/>
  <c r="E15" i="14"/>
  <c r="M14" i="14"/>
  <c r="E13" i="14"/>
  <c r="E12" i="14"/>
  <c r="E10" i="14"/>
  <c r="E8" i="14"/>
  <c r="E6" i="14"/>
  <c r="E53" i="14" l="1"/>
  <c r="E34" i="15"/>
  <c r="M47" i="15"/>
  <c r="M53" i="15" s="1"/>
  <c r="I24" i="14"/>
  <c r="M47" i="14"/>
  <c r="M45" i="15"/>
  <c r="M27" i="15"/>
  <c r="M15" i="15"/>
  <c r="M40" i="15"/>
  <c r="M34" i="15"/>
  <c r="M22" i="15"/>
  <c r="M10" i="15"/>
  <c r="M41" i="15"/>
  <c r="M30" i="15"/>
  <c r="M6" i="15"/>
  <c r="M20" i="15"/>
  <c r="M43" i="15"/>
  <c r="M13" i="15"/>
  <c r="M29" i="15"/>
  <c r="M17" i="15"/>
  <c r="M44" i="15"/>
  <c r="M11" i="15"/>
  <c r="M42" i="15"/>
  <c r="M24" i="15"/>
  <c r="M12" i="15"/>
  <c r="M31" i="15"/>
  <c r="M19" i="15"/>
  <c r="M7" i="15"/>
  <c r="M26" i="15"/>
  <c r="M14" i="15"/>
  <c r="M23" i="15"/>
  <c r="M39" i="15"/>
  <c r="M21" i="15"/>
  <c r="M9" i="15"/>
  <c r="M28" i="15"/>
  <c r="M16" i="15"/>
  <c r="M18" i="15"/>
  <c r="M25" i="15"/>
  <c r="M32" i="15"/>
  <c r="M8" i="15"/>
  <c r="G24" i="14"/>
  <c r="G12" i="14"/>
  <c r="G34" i="14"/>
  <c r="G53" i="14" s="1"/>
  <c r="G31" i="14"/>
  <c r="G19" i="14"/>
  <c r="G7" i="14"/>
  <c r="G32" i="14"/>
  <c r="G20" i="14"/>
  <c r="G8" i="14"/>
  <c r="G10" i="14"/>
  <c r="G15" i="14"/>
  <c r="G26" i="14"/>
  <c r="G14" i="14"/>
  <c r="G28" i="14"/>
  <c r="G16" i="14"/>
  <c r="G11" i="14"/>
  <c r="G27" i="14"/>
  <c r="G22" i="14"/>
  <c r="G21" i="14"/>
  <c r="G9" i="14"/>
  <c r="G23" i="14"/>
  <c r="G30" i="14"/>
  <c r="G18" i="14"/>
  <c r="G6" i="14"/>
  <c r="G25" i="14"/>
  <c r="G13" i="14"/>
  <c r="I31" i="14"/>
  <c r="I19" i="14"/>
  <c r="I7" i="14"/>
  <c r="I26" i="14"/>
  <c r="I14" i="14"/>
  <c r="I53" i="14"/>
  <c r="I27" i="14"/>
  <c r="I17" i="14"/>
  <c r="I43" i="14"/>
  <c r="I21" i="14"/>
  <c r="I9" i="14"/>
  <c r="I30" i="14"/>
  <c r="I18" i="14"/>
  <c r="I15" i="14"/>
  <c r="I22" i="14"/>
  <c r="I10" i="14"/>
  <c r="I29" i="14"/>
  <c r="I45" i="14"/>
  <c r="I42" i="14"/>
  <c r="I39" i="14"/>
  <c r="I28" i="14"/>
  <c r="I16" i="14"/>
  <c r="I23" i="14"/>
  <c r="I11" i="14"/>
  <c r="I6" i="14"/>
  <c r="I25" i="14"/>
  <c r="I13" i="14"/>
  <c r="I44" i="14"/>
  <c r="I41" i="14"/>
  <c r="I32" i="14"/>
  <c r="I20" i="14"/>
  <c r="I8" i="14"/>
  <c r="I40" i="14"/>
  <c r="I12" i="14"/>
  <c r="M21" i="14"/>
  <c r="M9" i="14"/>
  <c r="M45" i="14"/>
  <c r="M42" i="14"/>
  <c r="M39" i="14"/>
  <c r="M28" i="14"/>
  <c r="M16" i="14"/>
  <c r="M17" i="14"/>
  <c r="M43" i="14"/>
  <c r="M24" i="14"/>
  <c r="M12" i="14"/>
  <c r="M32" i="14"/>
  <c r="M7" i="14"/>
  <c r="M23" i="14"/>
  <c r="M11" i="14"/>
  <c r="M41" i="14"/>
  <c r="M20" i="14"/>
  <c r="M8" i="14"/>
  <c r="M29" i="14"/>
  <c r="M31" i="14"/>
  <c r="M30" i="14"/>
  <c r="M18" i="14"/>
  <c r="M6" i="14"/>
  <c r="M25" i="14"/>
  <c r="M13" i="14"/>
  <c r="M44" i="14"/>
  <c r="M27" i="14"/>
  <c r="M15" i="14"/>
  <c r="M22" i="14"/>
  <c r="M10" i="14"/>
  <c r="M40" i="14"/>
  <c r="M19" i="14"/>
  <c r="K34" i="15"/>
  <c r="D53" i="15"/>
  <c r="I47" i="14"/>
  <c r="G26" i="15"/>
  <c r="M34" i="14"/>
  <c r="J53" i="14"/>
  <c r="G7" i="15"/>
  <c r="G19" i="15"/>
  <c r="G31" i="15"/>
  <c r="H53" i="15"/>
  <c r="E11" i="14"/>
  <c r="E23" i="14"/>
  <c r="G12" i="15"/>
  <c r="G24" i="15"/>
  <c r="G42" i="15"/>
  <c r="G14" i="15"/>
  <c r="G44" i="15"/>
  <c r="E21" i="14"/>
  <c r="E39" i="14"/>
  <c r="E42" i="14"/>
  <c r="E45" i="14"/>
  <c r="G10" i="15"/>
  <c r="G22" i="15"/>
  <c r="G40" i="15"/>
  <c r="E14" i="14"/>
  <c r="E26" i="14"/>
  <c r="G15" i="15"/>
  <c r="G27" i="15"/>
  <c r="G45" i="15"/>
  <c r="G17" i="15"/>
  <c r="G29" i="15"/>
  <c r="J53" i="15"/>
  <c r="K47" i="15" s="1"/>
  <c r="K53" i="15" s="1"/>
  <c r="E9" i="14"/>
  <c r="E7" i="14"/>
  <c r="E19" i="14"/>
  <c r="E31" i="14"/>
  <c r="G8" i="15"/>
  <c r="G20" i="15"/>
  <c r="G32" i="15"/>
  <c r="G25" i="15"/>
  <c r="G39" i="15"/>
  <c r="G13" i="15"/>
  <c r="G43" i="15"/>
  <c r="E17" i="14"/>
  <c r="E29" i="14"/>
  <c r="E40" i="14"/>
  <c r="G6" i="15"/>
  <c r="G18" i="15"/>
  <c r="K26" i="14" l="1"/>
  <c r="K14" i="14"/>
  <c r="K21" i="14"/>
  <c r="K9" i="14"/>
  <c r="K22" i="14"/>
  <c r="K29" i="14"/>
  <c r="K43" i="14"/>
  <c r="K24" i="14"/>
  <c r="K45" i="14"/>
  <c r="K42" i="14"/>
  <c r="K39" i="14"/>
  <c r="K28" i="14"/>
  <c r="K16" i="14"/>
  <c r="K25" i="14"/>
  <c r="K13" i="14"/>
  <c r="K10" i="14"/>
  <c r="K17" i="14"/>
  <c r="K40" i="14"/>
  <c r="K23" i="14"/>
  <c r="K11" i="14"/>
  <c r="K30" i="14"/>
  <c r="K18" i="14"/>
  <c r="K6" i="14"/>
  <c r="K53" i="14"/>
  <c r="K44" i="14"/>
  <c r="K41" i="14"/>
  <c r="K32" i="14"/>
  <c r="K20" i="14"/>
  <c r="K8" i="14"/>
  <c r="K27" i="14"/>
  <c r="K15" i="14"/>
  <c r="K12" i="14"/>
  <c r="K7" i="14"/>
  <c r="K19" i="14"/>
  <c r="K31" i="14"/>
  <c r="K34" i="14"/>
  <c r="M53" i="14"/>
  <c r="E41" i="15"/>
  <c r="E23" i="15"/>
  <c r="E11" i="15"/>
  <c r="E30" i="15"/>
  <c r="E18" i="15"/>
  <c r="E6" i="15"/>
  <c r="E26" i="15"/>
  <c r="E44" i="15"/>
  <c r="E14" i="15"/>
  <c r="E16" i="15"/>
  <c r="E43" i="15"/>
  <c r="E25" i="15"/>
  <c r="E13" i="15"/>
  <c r="E40" i="15"/>
  <c r="E22" i="15"/>
  <c r="E39" i="15"/>
  <c r="E21" i="15"/>
  <c r="E9" i="15"/>
  <c r="E32" i="15"/>
  <c r="E20" i="15"/>
  <c r="E8" i="15"/>
  <c r="E45" i="15"/>
  <c r="E27" i="15"/>
  <c r="E15" i="15"/>
  <c r="E10" i="15"/>
  <c r="E31" i="15"/>
  <c r="E19" i="15"/>
  <c r="E7" i="15"/>
  <c r="E29" i="15"/>
  <c r="E17" i="15"/>
  <c r="E42" i="15"/>
  <c r="E24" i="15"/>
  <c r="E12" i="15"/>
  <c r="E28" i="15"/>
  <c r="K47" i="14"/>
  <c r="I43" i="15"/>
  <c r="I25" i="15"/>
  <c r="I13" i="15"/>
  <c r="I32" i="15"/>
  <c r="I20" i="15"/>
  <c r="I8" i="15"/>
  <c r="I28" i="15"/>
  <c r="I16" i="15"/>
  <c r="I39" i="15"/>
  <c r="I6" i="15"/>
  <c r="I45" i="15"/>
  <c r="I27" i="15"/>
  <c r="I15" i="15"/>
  <c r="I42" i="15"/>
  <c r="I34" i="15"/>
  <c r="I24" i="15"/>
  <c r="I12" i="15"/>
  <c r="I23" i="15"/>
  <c r="I40" i="15"/>
  <c r="I22" i="15"/>
  <c r="I10" i="15"/>
  <c r="I29" i="15"/>
  <c r="I17" i="15"/>
  <c r="I31" i="15"/>
  <c r="I19" i="15"/>
  <c r="I7" i="15"/>
  <c r="I44" i="15"/>
  <c r="I26" i="15"/>
  <c r="I14" i="15"/>
  <c r="I21" i="15"/>
  <c r="I9" i="15"/>
  <c r="I41" i="15"/>
  <c r="I11" i="15"/>
  <c r="I30" i="15"/>
  <c r="I18" i="15"/>
  <c r="I47" i="15"/>
  <c r="I53" i="15" s="1"/>
  <c r="K32" i="15"/>
  <c r="K20" i="15"/>
  <c r="K8" i="15"/>
  <c r="K45" i="15"/>
  <c r="K27" i="15"/>
  <c r="K15" i="15"/>
  <c r="K7" i="15"/>
  <c r="K23" i="15"/>
  <c r="K11" i="15"/>
  <c r="K43" i="15"/>
  <c r="K25" i="15"/>
  <c r="K40" i="15"/>
  <c r="K22" i="15"/>
  <c r="K10" i="15"/>
  <c r="K31" i="15"/>
  <c r="K30" i="15"/>
  <c r="K29" i="15"/>
  <c r="K17" i="15"/>
  <c r="K42" i="15"/>
  <c r="K24" i="15"/>
  <c r="K12" i="15"/>
  <c r="K19" i="15"/>
  <c r="K28" i="15"/>
  <c r="K44" i="15"/>
  <c r="K26" i="15"/>
  <c r="K14" i="15"/>
  <c r="K39" i="15"/>
  <c r="K21" i="15"/>
  <c r="K9" i="15"/>
  <c r="K16" i="15"/>
  <c r="K41" i="15"/>
  <c r="K18" i="15"/>
  <c r="K6" i="15"/>
  <c r="K13" i="15"/>
  <c r="E47" i="15"/>
  <c r="E53" i="15" s="1"/>
  <c r="C25" i="6" l="1"/>
  <c r="C41" i="13"/>
  <c r="F8" i="13"/>
  <c r="C8" i="13"/>
  <c r="F41" i="13"/>
  <c r="L21" i="12"/>
  <c r="K21" i="12"/>
  <c r="J21" i="12"/>
  <c r="I21" i="12"/>
  <c r="L35" i="12"/>
  <c r="K35" i="12"/>
  <c r="J35" i="12"/>
  <c r="I35" i="12"/>
  <c r="I45" i="12" s="1"/>
  <c r="F43" i="13" l="1"/>
  <c r="C43" i="13"/>
  <c r="I38" i="12"/>
  <c r="I700" i="12" s="1"/>
  <c r="J38" i="12"/>
  <c r="K38" i="12"/>
  <c r="L38" i="12"/>
  <c r="D6" i="13"/>
  <c r="D13" i="13"/>
  <c r="D18" i="13"/>
  <c r="L45" i="12" l="1"/>
  <c r="L700" i="12" s="1"/>
  <c r="J45" i="12"/>
  <c r="J700" i="12" s="1"/>
  <c r="K45" i="12"/>
  <c r="K700" i="12" s="1"/>
  <c r="D33" i="13"/>
  <c r="D34" i="13"/>
  <c r="G33" i="13"/>
  <c r="G34" i="13"/>
  <c r="D36" i="13"/>
  <c r="D35" i="13"/>
  <c r="D20" i="13"/>
  <c r="G36" i="13"/>
  <c r="G35" i="13"/>
  <c r="D43" i="13"/>
  <c r="D15" i="13"/>
  <c r="D21" i="13"/>
  <c r="D19" i="13"/>
  <c r="G22" i="13"/>
  <c r="D17" i="13"/>
  <c r="G13" i="13"/>
  <c r="D23" i="13"/>
  <c r="G19" i="13"/>
  <c r="D22" i="13"/>
  <c r="D24" i="13"/>
  <c r="D11" i="13"/>
  <c r="D16" i="13"/>
  <c r="D14" i="13"/>
  <c r="D12" i="13"/>
  <c r="G30" i="13"/>
  <c r="G29" i="13"/>
  <c r="G28" i="13"/>
  <c r="G27" i="13"/>
  <c r="G26" i="13"/>
  <c r="G25" i="13"/>
  <c r="D30" i="13"/>
  <c r="D29" i="13"/>
  <c r="D25" i="13"/>
  <c r="D28" i="13"/>
  <c r="D27" i="13"/>
  <c r="D26" i="13"/>
  <c r="G6" i="13"/>
  <c r="G40" i="13"/>
  <c r="G37" i="13"/>
  <c r="G39" i="13"/>
  <c r="G38" i="13"/>
  <c r="G32" i="13"/>
  <c r="G31" i="13"/>
  <c r="D7" i="13"/>
  <c r="D39" i="13"/>
  <c r="D40" i="13"/>
  <c r="D38" i="13"/>
  <c r="D37" i="13"/>
  <c r="D32" i="13"/>
  <c r="D31" i="13"/>
  <c r="G16" i="13"/>
  <c r="G7" i="13"/>
  <c r="G17" i="13"/>
  <c r="G23" i="13"/>
  <c r="G14" i="13"/>
  <c r="G20" i="13"/>
  <c r="G11" i="13"/>
  <c r="G15" i="13"/>
  <c r="G12" i="13"/>
  <c r="G21" i="13"/>
  <c r="G18" i="13"/>
  <c r="G24" i="13"/>
  <c r="G43" i="13"/>
  <c r="D33" i="7"/>
  <c r="D34" i="7" s="1"/>
  <c r="L39" i="7" s="1"/>
  <c r="L13" i="7"/>
  <c r="C42" i="4"/>
  <c r="J52" i="4" s="1"/>
  <c r="J25" i="4"/>
  <c r="L40" i="7"/>
  <c r="L34" i="7"/>
  <c r="L9" i="7"/>
  <c r="L8" i="7"/>
  <c r="L14" i="7"/>
  <c r="L19" i="7"/>
  <c r="F5" i="7"/>
  <c r="N34" i="6"/>
  <c r="Q34" i="6"/>
  <c r="Q35" i="6"/>
  <c r="Q36" i="6"/>
  <c r="Q37" i="6"/>
  <c r="Q38" i="6"/>
  <c r="Q39" i="6"/>
  <c r="Q33" i="6"/>
  <c r="E13" i="5"/>
  <c r="F15" i="4"/>
  <c r="G15" i="4" s="1"/>
  <c r="D42" i="4"/>
  <c r="J24" i="4"/>
  <c r="K26" i="4"/>
  <c r="K24" i="4"/>
  <c r="F6" i="7" l="1"/>
  <c r="L15" i="7" s="1"/>
  <c r="L33" i="7"/>
  <c r="F42" i="4"/>
  <c r="L41" i="7"/>
  <c r="N33" i="6"/>
  <c r="N39" i="6"/>
  <c r="N38" i="6"/>
  <c r="N37" i="6"/>
  <c r="N36" i="6"/>
  <c r="N35" i="6"/>
  <c r="K53" i="4"/>
  <c r="K25" i="4"/>
  <c r="K52" i="4"/>
  <c r="K54" i="4"/>
  <c r="F14" i="4"/>
  <c r="J26" i="4"/>
  <c r="F43" i="4" l="1"/>
  <c r="F44" i="4" s="1"/>
  <c r="G44" i="4" s="1"/>
  <c r="J53" i="4"/>
  <c r="F16" i="4"/>
  <c r="G16" i="4" s="1"/>
  <c r="G14" i="4"/>
  <c r="F34" i="7"/>
  <c r="F33" i="7"/>
  <c r="L45" i="7"/>
  <c r="L44" i="7"/>
  <c r="F7" i="7"/>
  <c r="L20" i="7" s="1"/>
  <c r="L18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1" i="6"/>
  <c r="G10" i="6"/>
  <c r="G9" i="6"/>
  <c r="G8" i="6"/>
  <c r="G7" i="6"/>
  <c r="G6" i="6"/>
  <c r="G5" i="6"/>
  <c r="E25" i="6"/>
  <c r="F20" i="6" s="1"/>
  <c r="D21" i="6"/>
  <c r="E17" i="5"/>
  <c r="E16" i="5"/>
  <c r="E15" i="5"/>
  <c r="E14" i="5"/>
  <c r="E12" i="5"/>
  <c r="E11" i="5"/>
  <c r="E10" i="5"/>
  <c r="E9" i="5"/>
  <c r="E8" i="5"/>
  <c r="E7" i="5"/>
  <c r="G43" i="4"/>
  <c r="G42" i="4"/>
  <c r="J54" i="4"/>
  <c r="F35" i="7" l="1"/>
  <c r="M18" i="7"/>
  <c r="D11" i="6"/>
  <c r="D10" i="6"/>
  <c r="D14" i="6"/>
  <c r="D23" i="6"/>
  <c r="D12" i="6"/>
  <c r="H25" i="6"/>
  <c r="D13" i="6"/>
  <c r="D22" i="6"/>
  <c r="F15" i="6"/>
  <c r="I25" i="6"/>
  <c r="F22" i="6"/>
  <c r="F19" i="6"/>
  <c r="F16" i="6"/>
  <c r="F21" i="6"/>
  <c r="F5" i="6"/>
  <c r="F6" i="6"/>
  <c r="F9" i="6"/>
  <c r="F7" i="6"/>
  <c r="G25" i="6"/>
  <c r="F10" i="6"/>
  <c r="F23" i="6"/>
  <c r="F11" i="6"/>
  <c r="F12" i="6"/>
  <c r="F13" i="6"/>
  <c r="F14" i="6"/>
  <c r="F17" i="6"/>
  <c r="F18" i="6"/>
  <c r="D15" i="6"/>
  <c r="D16" i="6"/>
  <c r="D5" i="6"/>
  <c r="D17" i="6"/>
  <c r="D6" i="6"/>
  <c r="D18" i="6"/>
  <c r="D7" i="6"/>
  <c r="D19" i="6"/>
  <c r="D8" i="6"/>
  <c r="D20" i="6"/>
  <c r="D9" i="6"/>
  <c r="F8" i="6"/>
  <c r="F25" i="6" l="1"/>
  <c r="D25" i="6"/>
  <c r="M39" i="7" l="1"/>
  <c r="L46" i="7"/>
  <c r="M45" i="7" s="1"/>
  <c r="G35" i="7"/>
  <c r="G34" i="7"/>
  <c r="M34" i="7"/>
  <c r="G33" i="7"/>
  <c r="M33" i="7"/>
  <c r="M19" i="7"/>
  <c r="G7" i="7"/>
  <c r="L10" i="7"/>
  <c r="M8" i="7" s="1"/>
  <c r="B37" i="4"/>
  <c r="G5" i="7" l="1"/>
  <c r="G6" i="7"/>
  <c r="M14" i="7"/>
  <c r="M13" i="7"/>
  <c r="M44" i="7"/>
  <c r="M40" i="7"/>
  <c r="M9" i="7"/>
</calcChain>
</file>

<file path=xl/sharedStrings.xml><?xml version="1.0" encoding="utf-8"?>
<sst xmlns="http://schemas.openxmlformats.org/spreadsheetml/2006/main" count="2735" uniqueCount="640">
  <si>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</si>
  <si>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</si>
  <si>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</si>
  <si>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</si>
  <si>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</si>
  <si>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</si>
  <si>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</si>
  <si>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</si>
  <si>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</si>
  <si>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</si>
  <si>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</si>
  <si>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</si>
  <si>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</si>
  <si>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</si>
  <si>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</si>
  <si>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</si>
  <si>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</si>
  <si>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</si>
  <si>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</si>
  <si>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</si>
  <si>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</si>
  <si>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</si>
  <si>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</si>
  <si>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</si>
  <si>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</si>
  <si>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</si>
  <si>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</si>
  <si>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</si>
  <si>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</si>
  <si>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</si>
  <si>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</si>
  <si>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</si>
  <si>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</si>
  <si>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</si>
  <si>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</si>
  <si>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</si>
  <si>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</si>
  <si>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</si>
  <si>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</si>
  <si>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</si>
  <si>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</si>
  <si>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</si>
  <si>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</si>
  <si>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</si>
  <si>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</si>
  <si>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</si>
  <si>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</si>
  <si>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</si>
  <si>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</si>
  <si>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</si>
  <si>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</si>
  <si>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</si>
  <si>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</si>
  <si>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</si>
  <si>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</si>
  <si>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</si>
  <si>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</si>
  <si>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</si>
  <si>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</si>
  <si>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</si>
  <si>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</si>
  <si>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</si>
  <si>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</si>
  <si>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</si>
  <si>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</si>
  <si>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</si>
  <si>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</si>
  <si>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</si>
  <si>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</si>
  <si>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</si>
  <si>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</si>
  <si>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</si>
  <si>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</si>
  <si>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</si>
  <si>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</si>
  <si>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</si>
  <si>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</si>
  <si>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</si>
  <si>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</si>
  <si>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</si>
  <si>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</si>
  <si>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</si>
  <si>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</si>
  <si>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</si>
  <si>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</si>
  <si>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</si>
  <si>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</si>
  <si>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</si>
  <si>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</si>
  <si>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</si>
  <si>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</si>
  <si>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</si>
  <si>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</si>
  <si>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</si>
  <si>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</si>
  <si>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</si>
  <si>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</si>
  <si>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</si>
  <si>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</si>
  <si>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</si>
  <si>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</si>
  <si>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</si>
  <si>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</si>
  <si>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</si>
  <si>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</si>
  <si>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</si>
  <si>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</si>
  <si>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</si>
  <si>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</si>
  <si>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</si>
  <si>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</si>
  <si>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</si>
  <si>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</si>
  <si>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</si>
  <si>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</si>
  <si>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</si>
  <si>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</si>
  <si>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</si>
  <si>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</si>
  <si>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</si>
  <si>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</si>
  <si>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</si>
  <si>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</si>
  <si>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</si>
  <si>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</si>
  <si>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</si>
  <si>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</si>
  <si>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</si>
  <si>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</si>
  <si>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Equity Casa de Valores S.A.</t>
  </si>
  <si>
    <t>Banco Central del Ecuador</t>
  </si>
  <si>
    <t>COMPORTAMIENTO COMPARATIVO 2024 VS 2023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</si>
  <si>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</si>
  <si>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</si>
  <si>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</si>
  <si>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</si>
  <si>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</si>
  <si>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</si>
  <si>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</si>
  <si>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</si>
  <si>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</si>
  <si>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</si>
  <si>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</si>
  <si>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</si>
  <si>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</si>
  <si>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</si>
  <si>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</si>
  <si>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</si>
  <si>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</si>
  <si>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</si>
  <si>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</si>
  <si>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</si>
  <si>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</si>
  <si>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</si>
  <si>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</si>
  <si>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</si>
  <si>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</si>
  <si>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</si>
  <si>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</si>
  <si>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</si>
  <si>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</si>
  <si>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</si>
  <si>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</si>
  <si>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</si>
  <si>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</si>
  <si>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</si>
  <si>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</si>
  <si>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$</t>
  </si>
  <si>
    <t>(1)</t>
  </si>
  <si>
    <t>(2)</t>
  </si>
  <si>
    <t>BONO ACTA RESOLUTIVA 002-2021 - JUBILADO</t>
  </si>
  <si>
    <t>BONO ACTA RESOLUTIVA 002-2022 -JUBILADOS</t>
  </si>
  <si>
    <t>NOTA DE CREDITO</t>
  </si>
  <si>
    <t>SERVICIO DE RENTAS INTERNAS</t>
  </si>
  <si>
    <t>OBLIGACIONES SPLIT-UP TIPO 2</t>
  </si>
  <si>
    <t>FIDEICOMISO TITULARIZACION CARTERA CREDITO RETAIL I</t>
  </si>
  <si>
    <t>FIDEICOMISO TITULARIZACIÓN CARTERA CREDITO RETAIL II</t>
  </si>
  <si>
    <t>FACTURA COMERCIAL NEGOCIABLE</t>
  </si>
  <si>
    <t>VALOR NOMINAL</t>
  </si>
  <si>
    <t>VALOR EFECTIVO</t>
  </si>
  <si>
    <t>Renta Variable</t>
  </si>
  <si>
    <t>ACCIONES</t>
  </si>
  <si>
    <t>Renta Fija</t>
  </si>
  <si>
    <t>TOTALES</t>
  </si>
  <si>
    <t>AVAL BANCARIO</t>
  </si>
  <si>
    <t>BANCO DEL PACIFICO S.A.</t>
  </si>
  <si>
    <t>152 D</t>
  </si>
  <si>
    <t>BANCO GUAYAQUIL S.A.</t>
  </si>
  <si>
    <t>99 D</t>
  </si>
  <si>
    <t/>
  </si>
  <si>
    <t>BONO ACTA RESOLUTIVA 002-2021</t>
  </si>
  <si>
    <t>MINISTERIO DE ECONOMÍA Y FINANZAS</t>
  </si>
  <si>
    <t>31 D</t>
  </si>
  <si>
    <t>1523 D</t>
  </si>
  <si>
    <t>BONO ACTA RESOLUTIVA 004-2018 - JUBILADO</t>
  </si>
  <si>
    <t>BONO ACTA RESOLUTIVA 032-2019</t>
  </si>
  <si>
    <t>BONO RESOLUCION CDF-2023-0001</t>
  </si>
  <si>
    <t>1819 D</t>
  </si>
  <si>
    <t>720 D</t>
  </si>
  <si>
    <t>BONO RESOLUCION CDF-2023-0001 JUBILADOS</t>
  </si>
  <si>
    <t>CERT. DEPOSITO A PLAZO</t>
  </si>
  <si>
    <t>BANCO DE DESARROLLO DEL ECUADOR B.P.</t>
  </si>
  <si>
    <t>35 D</t>
  </si>
  <si>
    <t>91 D</t>
  </si>
  <si>
    <t>181 D</t>
  </si>
  <si>
    <t>BANCO DE LA PRODUCCION S.A PRODUBANCO</t>
  </si>
  <si>
    <t>356 D</t>
  </si>
  <si>
    <t>BANCO GENERAL RUMIÑAHUI S.A.</t>
  </si>
  <si>
    <t>182 D</t>
  </si>
  <si>
    <t>194 D</t>
  </si>
  <si>
    <t>189 D</t>
  </si>
  <si>
    <t>30 D</t>
  </si>
  <si>
    <t>BANCO INTERNACIONAL S. A.</t>
  </si>
  <si>
    <t>64 D</t>
  </si>
  <si>
    <t>COOPERATIVA DE AHORRO Y CREDITO ATUNTAQUI  LTDA</t>
  </si>
  <si>
    <t>365 D</t>
  </si>
  <si>
    <t>COOPERATIVA DE AHORRO Y CRÉDITO ALIANZA DEL VALLE</t>
  </si>
  <si>
    <t>366 D</t>
  </si>
  <si>
    <t>196 D</t>
  </si>
  <si>
    <t>CERT. INVERSION DESMATERIALIZADO</t>
  </si>
  <si>
    <t>BANCO BOLIVARIANO C.A.</t>
  </si>
  <si>
    <t>33 D</t>
  </si>
  <si>
    <t>BANCO PICHINCHA C.A.</t>
  </si>
  <si>
    <t>122 D</t>
  </si>
  <si>
    <t>362 D</t>
  </si>
  <si>
    <t>67 D</t>
  </si>
  <si>
    <t>65 D</t>
  </si>
  <si>
    <t>89 D</t>
  </si>
  <si>
    <t>BANCO SOLIDARIO S.A.</t>
  </si>
  <si>
    <t>CERT.TESORERIA NACIONAL</t>
  </si>
  <si>
    <t>359 D</t>
  </si>
  <si>
    <t>357 D</t>
  </si>
  <si>
    <t>220 D</t>
  </si>
  <si>
    <t>180 D</t>
  </si>
  <si>
    <t>121 D</t>
  </si>
  <si>
    <t>120 D</t>
  </si>
  <si>
    <t>90 D</t>
  </si>
  <si>
    <t>CERTIFICADO DE AHORRO A PLAZO</t>
  </si>
  <si>
    <t>ASOCIACION MUTUALISTA DE AHORRO Y CREDITO PARA LA VIVIENDA PICHINCHA</t>
  </si>
  <si>
    <t>CERTIFICADO DE INVERSION</t>
  </si>
  <si>
    <t>BANECUADOR B.P.</t>
  </si>
  <si>
    <t>98 D</t>
  </si>
  <si>
    <t>CORPORACIÓN FINANCIERA NACIONAL B.P.</t>
  </si>
  <si>
    <t>63 D</t>
  </si>
  <si>
    <t>CERTIFICADO INVERSION DINERS</t>
  </si>
  <si>
    <t>BANCO DINERS CLUB DEL ECUADOR S.A.</t>
  </si>
  <si>
    <t>70 D</t>
  </si>
  <si>
    <t>183 D</t>
  </si>
  <si>
    <t>69 D</t>
  </si>
  <si>
    <t>55 D</t>
  </si>
  <si>
    <t>(3)</t>
  </si>
  <si>
    <t>NOTA DE CREDITO ISD</t>
  </si>
  <si>
    <t>OBLIGACIONES</t>
  </si>
  <si>
    <t>ADITIVOS Y ALIMENTOS S.A. ADILISA</t>
  </si>
  <si>
    <t>1818 D</t>
  </si>
  <si>
    <t>BASESURCORP S.A.</t>
  </si>
  <si>
    <t>CARTIMEX S. A.</t>
  </si>
  <si>
    <t>986 D</t>
  </si>
  <si>
    <t>COMPUTADORES Y EQUIPOS COMPUEQUIP DOS S.A.</t>
  </si>
  <si>
    <t>CORPETROLSA S.A</t>
  </si>
  <si>
    <t>CORPORACION EL ROSADO S.A.</t>
  </si>
  <si>
    <t>CORPORACION NEXUM NEXUMCORP S.A.</t>
  </si>
  <si>
    <t>CORPORACIÓN FERNÁNDEZ CORPFERNÁNDEZ S. A.</t>
  </si>
  <si>
    <t>1826 D</t>
  </si>
  <si>
    <t>633 D</t>
  </si>
  <si>
    <t>EMPACADORA GRUPO GRANMAR S.A. EMPAGRAN</t>
  </si>
  <si>
    <t>1461 D</t>
  </si>
  <si>
    <t>1057 D</t>
  </si>
  <si>
    <t>280 D</t>
  </si>
  <si>
    <t>315 D</t>
  </si>
  <si>
    <t>ENVASES DEL LITORAL S.A.</t>
  </si>
  <si>
    <t>FORMAPER S.A</t>
  </si>
  <si>
    <t>FUNDAMETZ S.A.</t>
  </si>
  <si>
    <t>GREEN ENERGY CONSTRUCTIONS &amp; INTEGRATION C&amp;I S.A</t>
  </si>
  <si>
    <t>HUMANITAS S.A.</t>
  </si>
  <si>
    <t>IMPORT GREEN POWER TECHNOLOGY, EQUIPMENT &amp; MACHINERY ITEM S.A.</t>
  </si>
  <si>
    <t>IMPORTADORA INDUSTRIAL AGRICOLA DEL MONTE SOCIEDAD ANONIMA INMONTE</t>
  </si>
  <si>
    <t>INMOBILIARIA LAVIE S.A.</t>
  </si>
  <si>
    <t>MAREAUTO S.A.</t>
  </si>
  <si>
    <t>MINUTOCORP S.A.</t>
  </si>
  <si>
    <t>PLASTICOS DEL LITORAL PLASTLIT S.A</t>
  </si>
  <si>
    <t>1036 D</t>
  </si>
  <si>
    <t>PREDUCA S.A.</t>
  </si>
  <si>
    <t>PRODUCTORA CARTONERA S.A.</t>
  </si>
  <si>
    <t>972 D</t>
  </si>
  <si>
    <t>SUPERDEPORTE S.A.</t>
  </si>
  <si>
    <t>TELCONET S.A.</t>
  </si>
  <si>
    <t>1096 D</t>
  </si>
  <si>
    <t>TIENDAS INDUSTRIALES ASOCIADAS TIA S.A.</t>
  </si>
  <si>
    <t>1479 D</t>
  </si>
  <si>
    <t>OBLIGACIONES CONV.EN ACCIONES</t>
  </si>
  <si>
    <t>1736 D</t>
  </si>
  <si>
    <t>DULCENAC S.A. DULCERIA NACIONAL</t>
  </si>
  <si>
    <t>272 D</t>
  </si>
  <si>
    <t>FEDERACIÓN DEPORTIVA DEL GUAYAS</t>
  </si>
  <si>
    <t>242 D</t>
  </si>
  <si>
    <t>186 D</t>
  </si>
  <si>
    <t>UNIVERSAL SWEET INDUSTRIES S.A.</t>
  </si>
  <si>
    <t>PAPEL COMERCIAL CERO CUPON</t>
  </si>
  <si>
    <t>ALMACENES BOYACA S.A.</t>
  </si>
  <si>
    <t>270 D</t>
  </si>
  <si>
    <t>135 D</t>
  </si>
  <si>
    <t>ARTES GRAFICAS SENEFELDER C.A.</t>
  </si>
  <si>
    <t>336 D</t>
  </si>
  <si>
    <t>DIPAC MANTA S.A.</t>
  </si>
  <si>
    <t>300 D</t>
  </si>
  <si>
    <t>230 D</t>
  </si>
  <si>
    <t>ECO-KAKAO S.A</t>
  </si>
  <si>
    <t>296 D</t>
  </si>
  <si>
    <t>159 D</t>
  </si>
  <si>
    <t>123 D</t>
  </si>
  <si>
    <t>105 D</t>
  </si>
  <si>
    <t>42 D</t>
  </si>
  <si>
    <t>27 D</t>
  </si>
  <si>
    <t>7 D</t>
  </si>
  <si>
    <t>329 D</t>
  </si>
  <si>
    <t>FABRICA DE ENVASES S.A. FADESA</t>
  </si>
  <si>
    <t>FUROIANI OBRAS Y PROYECTOS S. A.</t>
  </si>
  <si>
    <t>136 D</t>
  </si>
  <si>
    <t>97 D</t>
  </si>
  <si>
    <t>GALARMOBIL S.A.</t>
  </si>
  <si>
    <t>240 D</t>
  </si>
  <si>
    <t>74 D</t>
  </si>
  <si>
    <t>INTEROC S.A.</t>
  </si>
  <si>
    <t>MAQUINARIAS Y VEHICULOS S.A.  MAVESA</t>
  </si>
  <si>
    <t>NEGOCIOS AUTOMOTRICES NEOHYUNDAI S.A.</t>
  </si>
  <si>
    <t>OFFSET ABAD C.A.</t>
  </si>
  <si>
    <t>354 D</t>
  </si>
  <si>
    <t>358 D</t>
  </si>
  <si>
    <t>PROMOTORES INMOBILIARIOS PRONOBIS S.A.</t>
  </si>
  <si>
    <t>154 D</t>
  </si>
  <si>
    <t>SALCEDO MOTORS S.A. SALMOTORSA</t>
  </si>
  <si>
    <t>SURPAPELCORP S.A.</t>
  </si>
  <si>
    <t>187 D</t>
  </si>
  <si>
    <t>132 D</t>
  </si>
  <si>
    <t>274 D</t>
  </si>
  <si>
    <t>197 D</t>
  </si>
  <si>
    <t>PAPEL COMERCIAL CON INTERES TIPO 1</t>
  </si>
  <si>
    <t>POLIZAS DE ACUMULACION</t>
  </si>
  <si>
    <t>77 D</t>
  </si>
  <si>
    <t>VALORES TITULARIZACION CREDITICIA</t>
  </si>
  <si>
    <t>FIDEICOMISO MERCANTIL PRIMERA TITULARIZACIÓN DE CARTERA COMPUTRON</t>
  </si>
  <si>
    <t>700 D</t>
  </si>
  <si>
    <t>FIDEICOMISO TITULARIZACION PROYECTO NUEVO TRANSPORTE GUAYAQUIL</t>
  </si>
  <si>
    <t>REPORTO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</si>
  <si>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Abril de 2024 - No. 343</t>
    </r>
  </si>
  <si>
    <t>EN ABRIL DE 2024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</si>
  <si>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Abril 2024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</si>
  <si>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Abril 2024</t>
    </r>
  </si>
  <si>
    <t>BOLETÍN MENSUAL DE OPERACIONES
Abril 2023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</si>
  <si>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Abril de 2024  Hasta: 31 de Abril de 2024</t>
    </r>
  </si>
  <si>
    <t>ACEPTACION BANCARIA</t>
  </si>
  <si>
    <t>BONO ACTA RESOLUTIVA 002-2022</t>
  </si>
  <si>
    <t>BONO DEL ESTADOCDF-RES-2024-0004</t>
  </si>
  <si>
    <t>LETRAS DE CAMBIO</t>
  </si>
  <si>
    <t>DEP. A PLAZO  CUP/AMORT.GRAD.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</si>
  <si>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Abril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</si>
  <si>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Enero-Abril 2024</t>
    </r>
  </si>
  <si>
    <t>328 D</t>
  </si>
  <si>
    <t>BANCO DEL AUSTRO S.A.</t>
  </si>
  <si>
    <t>192 D</t>
  </si>
  <si>
    <t>50 D</t>
  </si>
  <si>
    <t>360 D</t>
  </si>
  <si>
    <t>109 D</t>
  </si>
  <si>
    <t>732 D</t>
  </si>
  <si>
    <t>1914 D</t>
  </si>
  <si>
    <t>2289 D</t>
  </si>
  <si>
    <t>1616 D</t>
  </si>
  <si>
    <t>1080 D</t>
  </si>
  <si>
    <t>748 D</t>
  </si>
  <si>
    <t>1100 D</t>
  </si>
  <si>
    <t>383 D</t>
  </si>
  <si>
    <t>3331 D</t>
  </si>
  <si>
    <t>1477 D</t>
  </si>
  <si>
    <t>2674 D</t>
  </si>
  <si>
    <t>2939 D</t>
  </si>
  <si>
    <t>2229 D</t>
  </si>
  <si>
    <t>2223 D</t>
  </si>
  <si>
    <t>2220 D</t>
  </si>
  <si>
    <t>2216 D</t>
  </si>
  <si>
    <t>2448 D</t>
  </si>
  <si>
    <t>2434 D</t>
  </si>
  <si>
    <t>1832 D</t>
  </si>
  <si>
    <t>1103 D</t>
  </si>
  <si>
    <t>1703 D</t>
  </si>
  <si>
    <t>2965 D</t>
  </si>
  <si>
    <t>2961 D</t>
  </si>
  <si>
    <t>2958 D</t>
  </si>
  <si>
    <t>979 D</t>
  </si>
  <si>
    <t>976 D</t>
  </si>
  <si>
    <t>973 D</t>
  </si>
  <si>
    <t>727 D</t>
  </si>
  <si>
    <t>384 D</t>
  </si>
  <si>
    <t>615 D</t>
  </si>
  <si>
    <t>1211 D</t>
  </si>
  <si>
    <t>477 D</t>
  </si>
  <si>
    <t>470 D</t>
  </si>
  <si>
    <t>483 D</t>
  </si>
  <si>
    <t>991 D</t>
  </si>
  <si>
    <t>1074 D</t>
  </si>
  <si>
    <t>1059 D</t>
  </si>
  <si>
    <t>330 D</t>
  </si>
  <si>
    <t>333 D</t>
  </si>
  <si>
    <t>337 D</t>
  </si>
  <si>
    <t>1809 D</t>
  </si>
  <si>
    <t>1794 D</t>
  </si>
  <si>
    <t>1793 D</t>
  </si>
  <si>
    <t>1430 D</t>
  </si>
  <si>
    <t>1411 D</t>
  </si>
  <si>
    <t>1808 D</t>
  </si>
  <si>
    <t>1799 D</t>
  </si>
  <si>
    <t>1781 D</t>
  </si>
  <si>
    <t>679 D</t>
  </si>
  <si>
    <t>684 D</t>
  </si>
  <si>
    <t>672 D</t>
  </si>
  <si>
    <t>678 D</t>
  </si>
  <si>
    <t>675 D</t>
  </si>
  <si>
    <t>696 D</t>
  </si>
  <si>
    <t>693 D</t>
  </si>
  <si>
    <t>1526 D</t>
  </si>
  <si>
    <t>1998 D</t>
  </si>
  <si>
    <t>1181 D</t>
  </si>
  <si>
    <t>1266 D</t>
  </si>
  <si>
    <t>902 D</t>
  </si>
  <si>
    <t>563 D</t>
  </si>
  <si>
    <t>BANCO AMAZONAS S.A.</t>
  </si>
  <si>
    <t>364 D</t>
  </si>
  <si>
    <t>190 D</t>
  </si>
  <si>
    <t>59 D</t>
  </si>
  <si>
    <t>BANCO DE LOJA S A</t>
  </si>
  <si>
    <t>BANCO DE MACHALA S.A.</t>
  </si>
  <si>
    <t>165 D</t>
  </si>
  <si>
    <t>213 D</t>
  </si>
  <si>
    <t>247 D</t>
  </si>
  <si>
    <t>62 D</t>
  </si>
  <si>
    <t>167 D</t>
  </si>
  <si>
    <t>28 D</t>
  </si>
  <si>
    <t>256 D</t>
  </si>
  <si>
    <t>44 D</t>
  </si>
  <si>
    <t>103 D</t>
  </si>
  <si>
    <t>BANCO PROCREDIT S.A.</t>
  </si>
  <si>
    <t>255 D</t>
  </si>
  <si>
    <t>COOPERATIVA DE AHORRO Y CREDITO PABLO MUÑOZ VEGA LTDA.</t>
  </si>
  <si>
    <t>36 D</t>
  </si>
  <si>
    <t>238 D</t>
  </si>
  <si>
    <t>320 D</t>
  </si>
  <si>
    <t>273 D</t>
  </si>
  <si>
    <t>264 D</t>
  </si>
  <si>
    <t>231 D</t>
  </si>
  <si>
    <t>153 D</t>
  </si>
  <si>
    <t>100 D</t>
  </si>
  <si>
    <t>84 D</t>
  </si>
  <si>
    <t>47 D</t>
  </si>
  <si>
    <t>17 D</t>
  </si>
  <si>
    <t>15 D</t>
  </si>
  <si>
    <t>303 D</t>
  </si>
  <si>
    <t>235 D</t>
  </si>
  <si>
    <t>156 D</t>
  </si>
  <si>
    <t>HIVIMAR S.A.</t>
  </si>
  <si>
    <t>23 D</t>
  </si>
  <si>
    <t>292 D</t>
  </si>
  <si>
    <t>271 D</t>
  </si>
  <si>
    <t>1258 D</t>
  </si>
  <si>
    <t>AGLOMERADOS COTOPAXI S.A.</t>
  </si>
  <si>
    <t>974 D</t>
  </si>
  <si>
    <t>913 D</t>
  </si>
  <si>
    <t>ASISERVY S.A.</t>
  </si>
  <si>
    <t>1618 D</t>
  </si>
  <si>
    <t>1358 D</t>
  </si>
  <si>
    <t>1357 D</t>
  </si>
  <si>
    <t>1349 D</t>
  </si>
  <si>
    <t>1171 D</t>
  </si>
  <si>
    <t>869 D</t>
  </si>
  <si>
    <t>1452 D</t>
  </si>
  <si>
    <t>1422 D</t>
  </si>
  <si>
    <t>1077 D</t>
  </si>
  <si>
    <t>1076 D</t>
  </si>
  <si>
    <t>1078 D</t>
  </si>
  <si>
    <t>1469 D</t>
  </si>
  <si>
    <t>1648 D</t>
  </si>
  <si>
    <t>1961 D</t>
  </si>
  <si>
    <t>940 D</t>
  </si>
  <si>
    <t>929 D</t>
  </si>
  <si>
    <t>1442 D</t>
  </si>
  <si>
    <t>1428 D</t>
  </si>
  <si>
    <t>1415 D</t>
  </si>
  <si>
    <t>1009 D</t>
  </si>
  <si>
    <t>1029 D</t>
  </si>
  <si>
    <t>1034 D</t>
  </si>
  <si>
    <t>EMPRESA DURINI INDUSTRIA DE MADERA C.A. EDIMCA</t>
  </si>
  <si>
    <t>1714 D</t>
  </si>
  <si>
    <t>1334 D</t>
  </si>
  <si>
    <t>1047 D</t>
  </si>
  <si>
    <t>1157 D</t>
  </si>
  <si>
    <t>1353 D</t>
  </si>
  <si>
    <t>2066 D</t>
  </si>
  <si>
    <t>FÁBRICA DE DILUYENTES Y ADHESIVOS DISTHER C. LTDA. DISTHER</t>
  </si>
  <si>
    <t>1560 D</t>
  </si>
  <si>
    <t>1862 D</t>
  </si>
  <si>
    <t>1739 D</t>
  </si>
  <si>
    <t>1339 D</t>
  </si>
  <si>
    <t>2513 D</t>
  </si>
  <si>
    <t>1776 D</t>
  </si>
  <si>
    <t>LABIZA S.A.</t>
  </si>
  <si>
    <t>1406 D</t>
  </si>
  <si>
    <t>1401 D</t>
  </si>
  <si>
    <t>1398 D</t>
  </si>
  <si>
    <t>1532 D</t>
  </si>
  <si>
    <t>1537 D</t>
  </si>
  <si>
    <t>1688 D</t>
  </si>
  <si>
    <t>965 D</t>
  </si>
  <si>
    <t>1173 D</t>
  </si>
  <si>
    <t>1013 D</t>
  </si>
  <si>
    <t>1348 D</t>
  </si>
  <si>
    <t>1715 D</t>
  </si>
  <si>
    <t>1722 D</t>
  </si>
  <si>
    <t>1718 D</t>
  </si>
  <si>
    <t>769 D</t>
  </si>
  <si>
    <t>2437 D</t>
  </si>
  <si>
    <t>1725 D</t>
  </si>
  <si>
    <t>586 D</t>
  </si>
  <si>
    <t>PROTEINAS NATURALES S.A. PROTENAT</t>
  </si>
  <si>
    <t>2219 D</t>
  </si>
  <si>
    <t>QUIMIPAC S.A.</t>
  </si>
  <si>
    <t>1069 D</t>
  </si>
  <si>
    <t>RYC S.A.</t>
  </si>
  <si>
    <t>1701 D</t>
  </si>
  <si>
    <t>1724 D</t>
  </si>
  <si>
    <t>SOCIEDAD INDUSTRIAL GANADERA ELORDEÑO S.A.</t>
  </si>
  <si>
    <t>541 D</t>
  </si>
  <si>
    <t>1824 D</t>
  </si>
  <si>
    <t>1070 D</t>
  </si>
  <si>
    <t>1064 D</t>
  </si>
  <si>
    <t>1063 D</t>
  </si>
  <si>
    <t>1085 D</t>
  </si>
  <si>
    <t>1750 D</t>
  </si>
  <si>
    <t>WORLDWIDE INVESTMENTS AND REPRESENTATIONS WINREP S.A.</t>
  </si>
  <si>
    <t>1014 D</t>
  </si>
  <si>
    <t>1607 D</t>
  </si>
  <si>
    <t>1727 D</t>
  </si>
  <si>
    <t>1717 D</t>
  </si>
  <si>
    <t>CARRO SEGURO CARSEG S.A.</t>
  </si>
  <si>
    <t>628 D</t>
  </si>
  <si>
    <t>126 D</t>
  </si>
  <si>
    <t>490 D</t>
  </si>
  <si>
    <t>685 D</t>
  </si>
  <si>
    <t>401 D</t>
  </si>
  <si>
    <t>134 D</t>
  </si>
  <si>
    <t>128 D</t>
  </si>
  <si>
    <t>760 D</t>
  </si>
  <si>
    <t>581 D</t>
  </si>
  <si>
    <t>487 D</t>
  </si>
  <si>
    <t>395 D</t>
  </si>
  <si>
    <t>305 D</t>
  </si>
  <si>
    <t>214 D</t>
  </si>
  <si>
    <t>1792 D</t>
  </si>
  <si>
    <t>492 D</t>
  </si>
  <si>
    <t>498 D</t>
  </si>
  <si>
    <t>594 D</t>
  </si>
  <si>
    <t>112 D</t>
  </si>
  <si>
    <t>AZZORTI VENTA DIRECTA S.A</t>
  </si>
  <si>
    <t>66 D</t>
  </si>
  <si>
    <t>COMPUTRONSA S.A.</t>
  </si>
  <si>
    <t>CORPORACIÓN ECUATORIANA DE ALIMENTOS Y BEBIDAS CORPABE S.A</t>
  </si>
  <si>
    <t>217 D</t>
  </si>
  <si>
    <t>DREAMPACK ECUADOR S.A.</t>
  </si>
  <si>
    <t>322 D</t>
  </si>
  <si>
    <t>289 D</t>
  </si>
  <si>
    <t>268 D</t>
  </si>
  <si>
    <t>78 D</t>
  </si>
  <si>
    <t>61 D</t>
  </si>
  <si>
    <t>13 D</t>
  </si>
  <si>
    <t>79 D</t>
  </si>
  <si>
    <t>60 D</t>
  </si>
  <si>
    <t>163 D</t>
  </si>
  <si>
    <t>NESTLE ECUADOR S.A.</t>
  </si>
  <si>
    <t>339 D</t>
  </si>
  <si>
    <t>170 D</t>
  </si>
  <si>
    <t>171 D</t>
  </si>
  <si>
    <t>SEMVRA—VECONSA S.A</t>
  </si>
  <si>
    <t>204 D</t>
  </si>
  <si>
    <t>88 D</t>
  </si>
  <si>
    <t>195 D</t>
  </si>
  <si>
    <t>ZAIMELLA DEL ECUADOR S.A</t>
  </si>
  <si>
    <t>1827 D</t>
  </si>
  <si>
    <t>252 D</t>
  </si>
  <si>
    <t>71 D</t>
  </si>
  <si>
    <t>671 D</t>
  </si>
  <si>
    <t>682 D</t>
  </si>
  <si>
    <t>620 D</t>
  </si>
  <si>
    <t>603 D</t>
  </si>
  <si>
    <t>175 D</t>
  </si>
  <si>
    <t>1712 D</t>
  </si>
  <si>
    <t>1091 D</t>
  </si>
  <si>
    <t>En el periodo de Enero a Abril de 2024, el monto transado en BVG es de US$ 2.604,6 millones mostrando un incremento del 29% respecto al mismo período del año 2023.
Las negociaciones por sector de emisión, en papeles del sector privado se negociaron US$ 908,1 millones que representa el 34.9% del total transado frente a US$ 1.696,5  millones en papeles del sector público que tienen una participación del 65.1%.  Los papeles del sector privado muestran un decremento del 10% respecto al período anterior mientras los papeles emitidos por el sector público presenta un incremento del 66%.</t>
  </si>
  <si>
    <t>El monto tranzado en la BVG en el mes de Abril fue de US$ 686,5 millones, mientras que a nivel nacional  el monto negociado fue de US$ 1.416,8 millones
La participación de la BVG en valores efectivos en el monto nacional es del 45.86%
Por tipo de Renta a Nivel Nacional, la renta variable alcanzó US$ 2,157 millones que representa el 0.1% mientras que en renta fija se cerró US$ 1.494,6 millones que representa el 99.9% del total negociado.</t>
  </si>
  <si>
    <t>9</t>
  </si>
  <si>
    <t>7.5</t>
  </si>
  <si>
    <t>CORPORACION FAVORITA C.A.</t>
  </si>
  <si>
    <t>176 D</t>
  </si>
  <si>
    <t>10</t>
  </si>
  <si>
    <t>177 D</t>
  </si>
  <si>
    <t>178 D</t>
  </si>
  <si>
    <t>9.5</t>
  </si>
  <si>
    <t>179 D</t>
  </si>
  <si>
    <t>8</t>
  </si>
  <si>
    <t>NATLUK S.A.</t>
  </si>
  <si>
    <t>11 D</t>
  </si>
  <si>
    <t>9.59</t>
  </si>
  <si>
    <t>141 D</t>
  </si>
  <si>
    <t>10.59</t>
  </si>
  <si>
    <t>144 D</t>
  </si>
  <si>
    <t>7.09</t>
  </si>
  <si>
    <t>145 D</t>
  </si>
  <si>
    <t>9.09</t>
  </si>
  <si>
    <t>8.09</t>
  </si>
  <si>
    <t>20 D</t>
  </si>
  <si>
    <t>21 D</t>
  </si>
  <si>
    <t>29 D</t>
  </si>
  <si>
    <t>8.5</t>
  </si>
  <si>
    <t>TOTAL DE RENTA FIJA</t>
  </si>
  <si>
    <t>FIDEICOMISO HOTEL CIUDAD DEL RIO</t>
  </si>
  <si>
    <t>VALORES DE PARTICIPACION</t>
  </si>
  <si>
    <t>VALORES DE PARTICIPACIÓN</t>
  </si>
  <si>
    <t>APERT.</t>
  </si>
  <si>
    <t>BANCO GUAYAQUIL</t>
  </si>
  <si>
    <t>BEVERAGE BRAND &amp; PATENTS COMPANY BBPC</t>
  </si>
  <si>
    <t>BRIKAPITAL</t>
  </si>
  <si>
    <t>CERVECERIA NACIONAL CN</t>
  </si>
  <si>
    <t>CORPORACION FAVORITA</t>
  </si>
  <si>
    <t>CORPORACION MULTIBG</t>
  </si>
  <si>
    <t>HOLCIM ECUADOR</t>
  </si>
  <si>
    <t>INVERSANCARLOS</t>
  </si>
  <si>
    <t>LA ESTANCIA FORESTAL</t>
  </si>
  <si>
    <t>RETRATOREC</t>
  </si>
  <si>
    <t>SOC.AGR.IND.SAN CARLOS</t>
  </si>
  <si>
    <t>TECAFORTUNA</t>
  </si>
  <si>
    <t>VALLE GRANDE FORESTAL</t>
  </si>
  <si>
    <t>BANCO PICHINCHA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</si>
  <si>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Abril de 2024 - No. 343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</si>
</sst>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#,##0.0000"/>
    <numFmt numFmtId="173" formatCode="0.0000"/>
    <numFmt numFmtId="174" formatCode="_ [$$-300A]* #,##0.00_ ;_ [$$-300A]* \-#,##0.00_ ;_ [$$-300A]* &quot;-&quot;??_ ;_ @_ 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b/>
      <sz val="16"/>
      <color rgb="FF011389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name val="Arial"/>
      <family val="2"/>
    </font>
    <font>
      <sz val="8"/>
      <name val="Poppins"/>
    </font>
    <font>
      <sz val="8"/>
      <color rgb="FFFF0000"/>
      <name val="Arial"/>
      <family val="2"/>
    </font>
    <font>
      <sz val="8"/>
      <color rgb="FFFF0000"/>
      <name val="Poppins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sz val="8"/>
      <color theme="0"/>
      <name val="Poppins"/>
    </font>
    <font>
      <b/>
      <sz val="8"/>
      <color theme="0"/>
      <name val="Poppins"/>
    </font>
    <font>
      <b/>
      <sz val="8"/>
      <color theme="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rgb="FF000000"/>
      <name val="Segoe UI"/>
      <family val="2"/>
    </font>
    <font>
      <sz val="14"/>
      <color rgb="FF000000"/>
      <name val="Calibri"/>
      <family val="2"/>
      <scheme val="minor"/>
    </font>
    <font>
      <sz val="14"/>
      <color theme="0"/>
      <name val="Segoe UI"/>
      <family val="2"/>
    </font>
    <font>
      <b/>
      <sz val="14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Poppins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83" fillId="0" borderId="0"/>
  </cellStyleXfs>
  <cellXfs count="458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5" fillId="0" borderId="0" xfId="1" applyNumberFormat="1" applyFont="1" applyAlignment="1">
      <alignment horizontal="right" vertical="center"/>
    </xf>
    <xf numFmtId="4" fontId="13" fillId="0" borderId="0" xfId="1" applyNumberFormat="1" applyFont="1" applyAlignment="1">
      <alignment horizontal="right" vertical="center"/>
    </xf>
    <xf numFmtId="0" fontId="13" fillId="0" borderId="0" xfId="1" applyFont="1" applyAlignment="1">
      <alignment horizontal="centerContinuous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3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3" fillId="0" borderId="1" xfId="1" applyFont="1" applyBorder="1" applyAlignment="1">
      <alignment horizontal="centerContinuous" vertical="center"/>
    </xf>
    <xf numFmtId="0" fontId="13" fillId="0" borderId="1" xfId="1" applyFont="1" applyBorder="1" applyAlignment="1">
      <alignment vertical="center"/>
    </xf>
    <xf numFmtId="0" fontId="16" fillId="0" borderId="0" xfId="1" applyFont="1" applyAlignment="1">
      <alignment horizontal="center" vertical="center"/>
    </xf>
    <xf numFmtId="4" fontId="16" fillId="0" borderId="0" xfId="1" applyNumberFormat="1" applyFont="1" applyAlignment="1">
      <alignment horizontal="center" vertical="center"/>
    </xf>
    <xf numFmtId="10" fontId="16" fillId="0" borderId="0" xfId="3" applyNumberFormat="1" applyFont="1" applyBorder="1" applyAlignment="1">
      <alignment horizontal="center" vertical="center"/>
    </xf>
    <xf numFmtId="167" fontId="13" fillId="0" borderId="0" xfId="3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16" fillId="0" borderId="0" xfId="1" applyFont="1" applyAlignment="1">
      <alignment horizontal="left" vertical="center"/>
    </xf>
    <xf numFmtId="4" fontId="13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0" fontId="15" fillId="2" borderId="0" xfId="1" applyFont="1" applyFill="1" applyAlignment="1">
      <alignment vertical="center"/>
    </xf>
    <xf numFmtId="4" fontId="17" fillId="2" borderId="0" xfId="1" applyNumberFormat="1" applyFont="1" applyFill="1" applyAlignment="1">
      <alignment horizontal="center" vertical="center"/>
    </xf>
    <xf numFmtId="0" fontId="17" fillId="2" borderId="0" xfId="1" applyFont="1" applyFill="1" applyAlignment="1">
      <alignment vertical="center"/>
    </xf>
    <xf numFmtId="0" fontId="13" fillId="2" borderId="0" xfId="1" applyFont="1" applyFill="1" applyAlignment="1">
      <alignment vertical="center"/>
    </xf>
    <xf numFmtId="0" fontId="16" fillId="2" borderId="0" xfId="1" applyFont="1" applyFill="1" applyAlignment="1">
      <alignment vertical="center"/>
    </xf>
    <xf numFmtId="0" fontId="13" fillId="2" borderId="1" xfId="1" applyFont="1" applyFill="1" applyBorder="1" applyAlignment="1">
      <alignment vertical="center"/>
    </xf>
    <xf numFmtId="4" fontId="13" fillId="2" borderId="0" xfId="1" applyNumberFormat="1" applyFont="1" applyFill="1" applyAlignment="1">
      <alignment horizontal="centerContinuous" vertical="center"/>
    </xf>
    <xf numFmtId="0" fontId="13" fillId="2" borderId="0" xfId="1" applyFont="1" applyFill="1" applyAlignment="1">
      <alignment horizontal="centerContinuous" vertical="center"/>
    </xf>
    <xf numFmtId="0" fontId="13" fillId="2" borderId="2" xfId="1" applyFont="1" applyFill="1" applyBorder="1" applyAlignment="1">
      <alignment horizontal="centerContinuous" vertical="center"/>
    </xf>
    <xf numFmtId="3" fontId="17" fillId="2" borderId="0" xfId="1" applyNumberFormat="1" applyFont="1" applyFill="1" applyAlignment="1">
      <alignment horizontal="center" vertical="center"/>
    </xf>
    <xf numFmtId="0" fontId="13" fillId="2" borderId="6" xfId="1" applyFont="1" applyFill="1" applyBorder="1" applyAlignment="1">
      <alignment vertical="center"/>
    </xf>
    <xf numFmtId="4" fontId="13" fillId="2" borderId="7" xfId="1" applyNumberFormat="1" applyFont="1" applyFill="1" applyBorder="1" applyAlignment="1">
      <alignment horizontal="centerContinuous" vertical="center"/>
    </xf>
    <xf numFmtId="0" fontId="13" fillId="2" borderId="7" xfId="1" applyFont="1" applyFill="1" applyBorder="1" applyAlignment="1">
      <alignment horizontal="centerContinuous" vertical="center"/>
    </xf>
    <xf numFmtId="0" fontId="13" fillId="2" borderId="8" xfId="1" applyFont="1" applyFill="1" applyBorder="1" applyAlignment="1">
      <alignment horizontal="centerContinuous" vertical="center"/>
    </xf>
    <xf numFmtId="0" fontId="15" fillId="2" borderId="1" xfId="1" applyFont="1" applyFill="1" applyBorder="1" applyAlignment="1">
      <alignment vertical="center"/>
    </xf>
    <xf numFmtId="0" fontId="17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3" fillId="0" borderId="0" xfId="6" applyAlignment="1">
      <alignment vertical="center"/>
    </xf>
    <xf numFmtId="0" fontId="2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1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12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19" fillId="0" borderId="0" xfId="6" applyFont="1" applyAlignment="1">
      <alignment vertical="center"/>
    </xf>
    <xf numFmtId="0" fontId="24" fillId="0" borderId="0" xfId="1" applyFont="1" applyAlignment="1">
      <alignment vertical="center"/>
    </xf>
    <xf numFmtId="0" fontId="20" fillId="2" borderId="0" xfId="1" applyFont="1" applyFill="1"/>
    <xf numFmtId="0" fontId="20" fillId="0" borderId="0" xfId="1" applyFont="1"/>
    <xf numFmtId="0" fontId="13" fillId="0" borderId="0" xfId="1" applyFont="1"/>
    <xf numFmtId="0" fontId="13" fillId="3" borderId="0" xfId="1" applyFont="1" applyFill="1" applyAlignment="1">
      <alignment vertical="center"/>
    </xf>
    <xf numFmtId="0" fontId="29" fillId="0" borderId="0" xfId="1" applyFont="1" applyAlignment="1">
      <alignment vertical="center"/>
    </xf>
    <xf numFmtId="0" fontId="30" fillId="2" borderId="1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3" fontId="31" fillId="2" borderId="0" xfId="1" applyNumberFormat="1" applyFont="1" applyFill="1" applyAlignment="1">
      <alignment horizontal="right" vertical="center"/>
    </xf>
    <xf numFmtId="0" fontId="30" fillId="2" borderId="2" xfId="1" applyFont="1" applyFill="1" applyBorder="1" applyAlignment="1">
      <alignment vertical="center"/>
    </xf>
    <xf numFmtId="0" fontId="32" fillId="2" borderId="1" xfId="1" applyFont="1" applyFill="1" applyBorder="1" applyAlignment="1">
      <alignment vertical="center"/>
    </xf>
    <xf numFmtId="0" fontId="33" fillId="2" borderId="0" xfId="1" applyFont="1" applyFill="1" applyAlignment="1">
      <alignment horizontal="center" vertical="center"/>
    </xf>
    <xf numFmtId="0" fontId="33" fillId="2" borderId="2" xfId="1" applyFont="1" applyFill="1" applyBorder="1" applyAlignment="1">
      <alignment horizontal="center" vertical="center"/>
    </xf>
    <xf numFmtId="4" fontId="33" fillId="2" borderId="0" xfId="1" applyNumberFormat="1" applyFont="1" applyFill="1" applyAlignment="1">
      <alignment horizontal="center" vertical="center"/>
    </xf>
    <xf numFmtId="166" fontId="33" fillId="2" borderId="0" xfId="2" applyNumberFormat="1" applyFont="1" applyFill="1" applyBorder="1" applyAlignment="1">
      <alignment horizontal="centerContinuous" vertical="center"/>
    </xf>
    <xf numFmtId="4" fontId="33" fillId="2" borderId="2" xfId="1" applyNumberFormat="1" applyFont="1" applyFill="1" applyBorder="1" applyAlignment="1">
      <alignment horizontal="center" vertical="center"/>
    </xf>
    <xf numFmtId="0" fontId="33" fillId="2" borderId="1" xfId="1" applyFont="1" applyFill="1" applyBorder="1" applyAlignment="1">
      <alignment vertical="center"/>
    </xf>
    <xf numFmtId="3" fontId="33" fillId="2" borderId="0" xfId="1" applyNumberFormat="1" applyFont="1" applyFill="1" applyAlignment="1">
      <alignment horizontal="center" vertical="center"/>
    </xf>
    <xf numFmtId="3" fontId="33" fillId="2" borderId="0" xfId="3" applyNumberFormat="1" applyFont="1" applyFill="1" applyBorder="1" applyAlignment="1">
      <alignment horizontal="center" vertical="center"/>
    </xf>
    <xf numFmtId="3" fontId="33" fillId="2" borderId="0" xfId="2" applyNumberFormat="1" applyFont="1" applyFill="1" applyBorder="1" applyAlignment="1">
      <alignment horizontal="center" vertical="center"/>
    </xf>
    <xf numFmtId="0" fontId="33" fillId="2" borderId="1" xfId="1" quotePrefix="1" applyFont="1" applyFill="1" applyBorder="1" applyAlignment="1">
      <alignment horizontal="left" vertical="center"/>
    </xf>
    <xf numFmtId="0" fontId="13" fillId="0" borderId="2" xfId="1" applyFont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35" fillId="2" borderId="1" xfId="1" applyFont="1" applyFill="1" applyBorder="1" applyAlignment="1">
      <alignment vertical="center"/>
    </xf>
    <xf numFmtId="0" fontId="35" fillId="2" borderId="0" xfId="1" applyFont="1" applyFill="1" applyAlignment="1">
      <alignment vertical="center"/>
    </xf>
    <xf numFmtId="3" fontId="36" fillId="2" borderId="0" xfId="3" applyNumberFormat="1" applyFont="1" applyFill="1" applyBorder="1" applyAlignment="1">
      <alignment horizontal="center" vertical="center"/>
    </xf>
    <xf numFmtId="0" fontId="35" fillId="2" borderId="2" xfId="1" applyFont="1" applyFill="1" applyBorder="1" applyAlignment="1">
      <alignment vertical="center"/>
    </xf>
    <xf numFmtId="0" fontId="36" fillId="2" borderId="0" xfId="1" applyFont="1" applyFill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4" fontId="36" fillId="2" borderId="0" xfId="1" applyNumberFormat="1" applyFont="1" applyFill="1" applyAlignment="1">
      <alignment horizontal="center" vertical="center"/>
    </xf>
    <xf numFmtId="166" fontId="36" fillId="2" borderId="0" xfId="2" applyNumberFormat="1" applyFont="1" applyFill="1" applyBorder="1" applyAlignment="1">
      <alignment horizontal="centerContinuous" vertical="center"/>
    </xf>
    <xf numFmtId="4" fontId="36" fillId="2" borderId="2" xfId="1" applyNumberFormat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center" vertical="center"/>
    </xf>
    <xf numFmtId="0" fontId="36" fillId="2" borderId="1" xfId="1" quotePrefix="1" applyFont="1" applyFill="1" applyBorder="1" applyAlignment="1">
      <alignment horizontal="left" vertical="center"/>
    </xf>
    <xf numFmtId="0" fontId="37" fillId="2" borderId="3" xfId="1" applyFont="1" applyFill="1" applyBorder="1" applyAlignment="1">
      <alignment vertical="center"/>
    </xf>
    <xf numFmtId="3" fontId="36" fillId="2" borderId="4" xfId="1" applyNumberFormat="1" applyFont="1" applyFill="1" applyBorder="1" applyAlignment="1">
      <alignment horizontal="center" vertical="center"/>
    </xf>
    <xf numFmtId="4" fontId="38" fillId="2" borderId="4" xfId="1" applyNumberFormat="1" applyFont="1" applyFill="1" applyBorder="1" applyAlignment="1">
      <alignment horizontal="center" vertical="center"/>
    </xf>
    <xf numFmtId="0" fontId="38" fillId="2" borderId="4" xfId="1" applyFont="1" applyFill="1" applyBorder="1" applyAlignment="1">
      <alignment vertical="center"/>
    </xf>
    <xf numFmtId="0" fontId="38" fillId="2" borderId="5" xfId="1" applyFont="1" applyFill="1" applyBorder="1" applyAlignment="1">
      <alignment vertical="center"/>
    </xf>
    <xf numFmtId="0" fontId="37" fillId="2" borderId="0" xfId="1" applyFont="1" applyFill="1" applyAlignment="1">
      <alignment vertical="center"/>
    </xf>
    <xf numFmtId="4" fontId="38" fillId="2" borderId="0" xfId="1" applyNumberFormat="1" applyFont="1" applyFill="1" applyAlignment="1">
      <alignment horizontal="center" vertical="center"/>
    </xf>
    <xf numFmtId="0" fontId="38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6" fillId="2" borderId="6" xfId="1" applyFont="1" applyFill="1" applyBorder="1" applyAlignment="1">
      <alignment vertical="center"/>
    </xf>
    <xf numFmtId="4" fontId="38" fillId="2" borderId="7" xfId="1" applyNumberFormat="1" applyFont="1" applyFill="1" applyBorder="1" applyAlignment="1">
      <alignment horizontal="center" vertical="center"/>
    </xf>
    <xf numFmtId="0" fontId="38" fillId="2" borderId="7" xfId="1" applyFont="1" applyFill="1" applyBorder="1" applyAlignment="1">
      <alignment vertical="center"/>
    </xf>
    <xf numFmtId="0" fontId="38" fillId="2" borderId="8" xfId="1" applyFont="1" applyFill="1" applyBorder="1" applyAlignment="1">
      <alignment vertical="center"/>
    </xf>
    <xf numFmtId="0" fontId="37" fillId="2" borderId="1" xfId="1" applyFont="1" applyFill="1" applyBorder="1" applyAlignment="1">
      <alignment vertical="center"/>
    </xf>
    <xf numFmtId="0" fontId="38" fillId="2" borderId="2" xfId="1" applyFont="1" applyFill="1" applyBorder="1" applyAlignment="1">
      <alignment vertical="center"/>
    </xf>
    <xf numFmtId="4" fontId="35" fillId="2" borderId="0" xfId="1" applyNumberFormat="1" applyFont="1" applyFill="1" applyAlignment="1">
      <alignment horizontal="center" vertical="center"/>
    </xf>
    <xf numFmtId="0" fontId="36" fillId="2" borderId="3" xfId="1" applyFont="1" applyFill="1" applyBorder="1" applyAlignment="1">
      <alignment vertical="center"/>
    </xf>
    <xf numFmtId="4" fontId="35" fillId="2" borderId="4" xfId="1" applyNumberFormat="1" applyFont="1" applyFill="1" applyBorder="1" applyAlignment="1">
      <alignment horizontal="center" vertical="center"/>
    </xf>
    <xf numFmtId="0" fontId="35" fillId="2" borderId="4" xfId="1" applyFont="1" applyFill="1" applyBorder="1" applyAlignment="1">
      <alignment vertical="center"/>
    </xf>
    <xf numFmtId="0" fontId="35" fillId="2" borderId="5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right" vertical="center" indent="2"/>
    </xf>
    <xf numFmtId="3" fontId="36" fillId="2" borderId="0" xfId="1" applyNumberFormat="1" applyFont="1" applyFill="1" applyAlignment="1">
      <alignment horizontal="right" vertical="center" indent="3"/>
    </xf>
    <xf numFmtId="3" fontId="36" fillId="2" borderId="0" xfId="3" applyNumberFormat="1" applyFont="1" applyFill="1" applyBorder="1" applyAlignment="1">
      <alignment horizontal="right" vertical="center" indent="3"/>
    </xf>
    <xf numFmtId="3" fontId="36" fillId="2" borderId="0" xfId="2" applyNumberFormat="1" applyFont="1" applyFill="1" applyBorder="1" applyAlignment="1">
      <alignment horizontal="right" vertical="center" indent="3"/>
    </xf>
    <xf numFmtId="10" fontId="36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0" fillId="0" borderId="1" xfId="1" applyFont="1" applyBorder="1"/>
    <xf numFmtId="0" fontId="32" fillId="0" borderId="3" xfId="1" applyFont="1" applyBorder="1" applyAlignment="1">
      <alignment horizontal="left"/>
    </xf>
    <xf numFmtId="3" fontId="32" fillId="0" borderId="4" xfId="1" applyNumberFormat="1" applyFont="1" applyBorder="1" applyAlignment="1">
      <alignment horizontal="right"/>
    </xf>
    <xf numFmtId="3" fontId="32" fillId="0" borderId="4" xfId="1" applyNumberFormat="1" applyFont="1" applyBorder="1"/>
    <xf numFmtId="0" fontId="3" fillId="2" borderId="2" xfId="1" applyFill="1" applyBorder="1"/>
    <xf numFmtId="0" fontId="20" fillId="2" borderId="2" xfId="1" applyFont="1" applyFill="1" applyBorder="1"/>
    <xf numFmtId="3" fontId="20" fillId="2" borderId="0" xfId="1" applyNumberFormat="1" applyFont="1" applyFill="1"/>
    <xf numFmtId="0" fontId="20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33" fillId="0" borderId="9" xfId="1" applyFont="1" applyBorder="1" applyAlignment="1">
      <alignment horizontal="left" vertical="center"/>
    </xf>
    <xf numFmtId="10" fontId="32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46" fillId="3" borderId="11" xfId="1" applyFont="1" applyFill="1" applyBorder="1" applyAlignment="1">
      <alignment horizontal="center" vertical="center" wrapText="1"/>
    </xf>
    <xf numFmtId="0" fontId="46" fillId="3" borderId="13" xfId="1" applyFont="1" applyFill="1" applyBorder="1" applyAlignment="1">
      <alignment horizontal="center" vertical="center" wrapText="1"/>
    </xf>
    <xf numFmtId="0" fontId="40" fillId="0" borderId="12" xfId="1" applyFont="1" applyBorder="1"/>
    <xf numFmtId="0" fontId="45" fillId="0" borderId="0" xfId="1" applyFont="1" applyAlignment="1">
      <alignment horizontal="centerContinuous"/>
    </xf>
    <xf numFmtId="0" fontId="35" fillId="0" borderId="0" xfId="1" applyFont="1" applyAlignment="1">
      <alignment horizontal="centerContinuous"/>
    </xf>
    <xf numFmtId="0" fontId="48" fillId="0" borderId="0" xfId="1" applyFont="1"/>
    <xf numFmtId="3" fontId="38" fillId="0" borderId="0" xfId="1" applyNumberFormat="1" applyFont="1" applyAlignment="1">
      <alignment horizontal="left"/>
    </xf>
    <xf numFmtId="3" fontId="38" fillId="0" borderId="0" xfId="1" applyNumberFormat="1" applyFont="1" applyAlignment="1">
      <alignment horizontal="right"/>
    </xf>
    <xf numFmtId="3" fontId="38" fillId="0" borderId="0" xfId="1" applyNumberFormat="1" applyFont="1"/>
    <xf numFmtId="0" fontId="33" fillId="0" borderId="14" xfId="1" applyFont="1" applyBorder="1" applyAlignment="1">
      <alignment horizontal="left" vertical="center"/>
    </xf>
    <xf numFmtId="10" fontId="32" fillId="0" borderId="14" xfId="3" applyNumberFormat="1" applyFont="1" applyBorder="1" applyAlignment="1">
      <alignment horizontal="center" vertical="center"/>
    </xf>
    <xf numFmtId="0" fontId="46" fillId="3" borderId="15" xfId="1" applyFont="1" applyFill="1" applyBorder="1" applyAlignment="1">
      <alignment horizontal="center" vertical="center" wrapText="1"/>
    </xf>
    <xf numFmtId="10" fontId="46" fillId="3" borderId="16" xfId="3" applyNumberFormat="1" applyFont="1" applyFill="1" applyBorder="1" applyAlignment="1">
      <alignment horizontal="center" vertical="center" wrapText="1"/>
    </xf>
    <xf numFmtId="0" fontId="46" fillId="3" borderId="18" xfId="1" applyFont="1" applyFill="1" applyBorder="1" applyAlignment="1">
      <alignment horizontal="center" vertical="center" wrapText="1"/>
    </xf>
    <xf numFmtId="0" fontId="35" fillId="0" borderId="19" xfId="1" applyFont="1" applyBorder="1" applyAlignment="1">
      <alignment horizontal="centerContinuous"/>
    </xf>
    <xf numFmtId="3" fontId="32" fillId="0" borderId="14" xfId="1" applyNumberFormat="1" applyFont="1" applyBorder="1" applyAlignment="1">
      <alignment horizontal="right" vertical="center" indent="1"/>
    </xf>
    <xf numFmtId="3" fontId="32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3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0" fontId="40" fillId="0" borderId="19" xfId="6" applyFont="1" applyBorder="1" applyAlignment="1">
      <alignment vertical="center"/>
    </xf>
    <xf numFmtId="0" fontId="40" fillId="0" borderId="19" xfId="6" applyFont="1" applyBorder="1" applyAlignment="1">
      <alignment horizontal="left" vertical="center"/>
    </xf>
    <xf numFmtId="4" fontId="40" fillId="0" borderId="19" xfId="6" applyNumberFormat="1" applyFont="1" applyBorder="1" applyAlignment="1">
      <alignment horizontal="right" vertical="center"/>
    </xf>
    <xf numFmtId="10" fontId="40" fillId="0" borderId="19" xfId="6" applyNumberFormat="1" applyFont="1" applyBorder="1" applyAlignment="1">
      <alignment horizontal="right" vertical="center"/>
    </xf>
    <xf numFmtId="3" fontId="40" fillId="0" borderId="19" xfId="6" applyNumberFormat="1" applyFont="1" applyBorder="1" applyAlignment="1">
      <alignment horizontal="center" vertical="center"/>
    </xf>
    <xf numFmtId="0" fontId="40" fillId="0" borderId="17" xfId="6" applyFont="1" applyBorder="1" applyAlignment="1">
      <alignment horizontal="left" vertical="center"/>
    </xf>
    <xf numFmtId="4" fontId="40" fillId="0" borderId="17" xfId="6" applyNumberFormat="1" applyFont="1" applyBorder="1" applyAlignment="1">
      <alignment horizontal="right" vertical="center"/>
    </xf>
    <xf numFmtId="0" fontId="40" fillId="0" borderId="17" xfId="6" applyFont="1" applyBorder="1" applyAlignment="1">
      <alignment vertical="center"/>
    </xf>
    <xf numFmtId="3" fontId="40" fillId="0" borderId="17" xfId="6" applyNumberFormat="1" applyFont="1" applyBorder="1" applyAlignment="1">
      <alignment horizontal="center" vertical="center"/>
    </xf>
    <xf numFmtId="0" fontId="32" fillId="0" borderId="0" xfId="6" applyFont="1" applyAlignment="1">
      <alignment vertical="center"/>
    </xf>
    <xf numFmtId="4" fontId="32" fillId="0" borderId="0" xfId="6" applyNumberFormat="1" applyFont="1" applyAlignment="1">
      <alignment horizontal="right" vertical="center"/>
    </xf>
    <xf numFmtId="10" fontId="32" fillId="0" borderId="0" xfId="6" applyNumberFormat="1" applyFont="1" applyAlignment="1">
      <alignment horizontal="right" vertical="center"/>
    </xf>
    <xf numFmtId="3" fontId="32" fillId="0" borderId="0" xfId="6" applyNumberFormat="1" applyFont="1" applyAlignment="1">
      <alignment horizontal="center" vertical="center"/>
    </xf>
    <xf numFmtId="0" fontId="33" fillId="0" borderId="0" xfId="6" applyFont="1" applyAlignment="1">
      <alignment vertical="center"/>
    </xf>
    <xf numFmtId="4" fontId="33" fillId="0" borderId="0" xfId="6" applyNumberFormat="1" applyFont="1" applyAlignment="1">
      <alignment horizontal="right" vertical="center"/>
    </xf>
    <xf numFmtId="10" fontId="33" fillId="0" borderId="0" xfId="6" applyNumberFormat="1" applyFont="1" applyAlignment="1">
      <alignment horizontal="right" vertical="center"/>
    </xf>
    <xf numFmtId="3" fontId="33" fillId="0" borderId="0" xfId="6" applyNumberFormat="1" applyFont="1" applyAlignment="1">
      <alignment horizontal="center" vertical="center"/>
    </xf>
    <xf numFmtId="0" fontId="20" fillId="0" borderId="20" xfId="6" applyFont="1" applyBorder="1" applyAlignment="1">
      <alignment vertical="center"/>
    </xf>
    <xf numFmtId="0" fontId="20" fillId="0" borderId="20" xfId="6" applyFont="1" applyBorder="1" applyAlignment="1">
      <alignment horizontal="left" vertical="center"/>
    </xf>
    <xf numFmtId="4" fontId="20" fillId="0" borderId="20" xfId="6" applyNumberFormat="1" applyFont="1" applyBorder="1" applyAlignment="1">
      <alignment horizontal="right" vertical="center"/>
    </xf>
    <xf numFmtId="10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center" vertical="center"/>
    </xf>
    <xf numFmtId="0" fontId="28" fillId="0" borderId="19" xfId="6" applyFont="1" applyBorder="1" applyAlignment="1">
      <alignment vertical="center"/>
    </xf>
    <xf numFmtId="0" fontId="28" fillId="0" borderId="19" xfId="6" applyFont="1" applyBorder="1" applyAlignment="1">
      <alignment horizontal="left" vertical="center"/>
    </xf>
    <xf numFmtId="4" fontId="28" fillId="0" borderId="19" xfId="6" applyNumberFormat="1" applyFont="1" applyBorder="1" applyAlignment="1">
      <alignment horizontal="right" vertical="center"/>
    </xf>
    <xf numFmtId="10" fontId="28" fillId="0" borderId="19" xfId="6" applyNumberFormat="1" applyFont="1" applyBorder="1" applyAlignment="1">
      <alignment horizontal="right" vertical="center"/>
    </xf>
    <xf numFmtId="3" fontId="28" fillId="0" borderId="19" xfId="6" applyNumberFormat="1" applyFont="1" applyBorder="1" applyAlignment="1">
      <alignment horizontal="center" vertical="center"/>
    </xf>
    <xf numFmtId="0" fontId="50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50" fillId="3" borderId="0" xfId="2" applyNumberFormat="1" applyFont="1" applyFill="1" applyBorder="1" applyAlignment="1">
      <alignment horizontal="center" vertical="center"/>
    </xf>
    <xf numFmtId="167" fontId="50" fillId="3" borderId="0" xfId="3" applyNumberFormat="1" applyFont="1" applyFill="1" applyBorder="1" applyAlignment="1">
      <alignment horizontal="center" vertical="center"/>
    </xf>
    <xf numFmtId="0" fontId="51" fillId="0" borderId="0" xfId="1" applyFont="1" applyAlignment="1">
      <alignment vertical="center"/>
    </xf>
    <xf numFmtId="167" fontId="40" fillId="0" borderId="0" xfId="3" applyNumberFormat="1" applyFont="1" applyBorder="1" applyAlignment="1">
      <alignment horizontal="center" vertical="center"/>
    </xf>
    <xf numFmtId="3" fontId="40" fillId="0" borderId="0" xfId="1" applyNumberFormat="1" applyFont="1" applyAlignment="1">
      <alignment horizontal="right" vertical="center" indent="1"/>
    </xf>
    <xf numFmtId="0" fontId="44" fillId="0" borderId="0" xfId="1" applyFont="1" applyAlignment="1">
      <alignment vertical="center"/>
    </xf>
    <xf numFmtId="43" fontId="44" fillId="0" borderId="4" xfId="2" applyFont="1" applyBorder="1" applyAlignment="1">
      <alignment vertical="center"/>
    </xf>
    <xf numFmtId="3" fontId="40" fillId="0" borderId="4" xfId="2" applyNumberFormat="1" applyFont="1" applyFill="1" applyBorder="1" applyAlignment="1">
      <alignment horizontal="right" vertical="center" indent="1"/>
    </xf>
    <xf numFmtId="167" fontId="40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44" fillId="0" borderId="0" xfId="1" applyFont="1" applyAlignment="1">
      <alignment horizontal="left" vertical="center"/>
    </xf>
    <xf numFmtId="3" fontId="40" fillId="0" borderId="0" xfId="1" applyNumberFormat="1" applyFont="1" applyAlignment="1">
      <alignment vertical="center"/>
    </xf>
    <xf numFmtId="17" fontId="40" fillId="0" borderId="0" xfId="1" quotePrefix="1" applyNumberFormat="1" applyFont="1" applyAlignment="1">
      <alignment horizontal="right" vertical="center"/>
    </xf>
    <xf numFmtId="10" fontId="40" fillId="0" borderId="0" xfId="3" applyNumberFormat="1" applyFont="1" applyBorder="1" applyAlignment="1">
      <alignment vertical="center"/>
    </xf>
    <xf numFmtId="168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right" vertical="center"/>
    </xf>
    <xf numFmtId="3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left" vertical="center"/>
    </xf>
    <xf numFmtId="2" fontId="40" fillId="0" borderId="0" xfId="2" applyNumberFormat="1" applyFont="1" applyBorder="1" applyAlignment="1">
      <alignment horizontal="right" vertical="center"/>
    </xf>
    <xf numFmtId="3" fontId="16" fillId="0" borderId="0" xfId="1" applyNumberFormat="1" applyFont="1" applyAlignment="1">
      <alignment vertical="center"/>
    </xf>
    <xf numFmtId="10" fontId="16" fillId="0" borderId="0" xfId="3" applyNumberFormat="1" applyFont="1" applyBorder="1" applyAlignment="1">
      <alignment vertical="center"/>
    </xf>
    <xf numFmtId="10" fontId="16" fillId="0" borderId="0" xfId="3" applyNumberFormat="1" applyFont="1" applyBorder="1" applyAlignment="1">
      <alignment horizontal="right" vertical="center"/>
    </xf>
    <xf numFmtId="3" fontId="16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0" fillId="0" borderId="4" xfId="1" applyFont="1" applyBorder="1" applyAlignment="1">
      <alignment horizontal="left" vertical="center"/>
    </xf>
    <xf numFmtId="3" fontId="40" fillId="0" borderId="4" xfId="1" applyNumberFormat="1" applyFont="1" applyBorder="1" applyAlignment="1">
      <alignment vertical="center"/>
    </xf>
    <xf numFmtId="10" fontId="40" fillId="0" borderId="4" xfId="3" applyNumberFormat="1" applyFont="1" applyBorder="1" applyAlignment="1">
      <alignment horizontal="right" vertical="center"/>
    </xf>
    <xf numFmtId="3" fontId="40" fillId="0" borderId="4" xfId="1" applyNumberFormat="1" applyFont="1" applyBorder="1" applyAlignment="1">
      <alignment horizontal="right" vertical="center"/>
    </xf>
    <xf numFmtId="0" fontId="44" fillId="4" borderId="4" xfId="1" applyFont="1" applyFill="1" applyBorder="1" applyAlignment="1">
      <alignment horizontal="left" vertical="center"/>
    </xf>
    <xf numFmtId="3" fontId="44" fillId="4" borderId="4" xfId="1" applyNumberFormat="1" applyFont="1" applyFill="1" applyBorder="1" applyAlignment="1">
      <alignment vertical="center"/>
    </xf>
    <xf numFmtId="10" fontId="44" fillId="4" borderId="4" xfId="3" applyNumberFormat="1" applyFont="1" applyFill="1" applyBorder="1" applyAlignment="1">
      <alignment vertical="center"/>
    </xf>
    <xf numFmtId="0" fontId="50" fillId="3" borderId="0" xfId="1" applyFont="1" applyFill="1" applyAlignment="1">
      <alignment horizontal="left" vertical="center" indent="1"/>
    </xf>
    <xf numFmtId="0" fontId="50" fillId="3" borderId="0" xfId="1" applyFont="1" applyFill="1" applyAlignment="1">
      <alignment horizontal="center" vertical="center"/>
    </xf>
    <xf numFmtId="0" fontId="52" fillId="0" borderId="0" xfId="1" applyFont="1" applyAlignment="1">
      <alignment horizontal="left" vertical="center"/>
    </xf>
    <xf numFmtId="17" fontId="53" fillId="0" borderId="0" xfId="1" applyNumberFormat="1" applyFont="1" applyAlignment="1">
      <alignment horizontal="right" vertical="center"/>
    </xf>
    <xf numFmtId="41" fontId="54" fillId="0" borderId="0" xfId="4" applyFont="1" applyAlignment="1">
      <alignment horizontal="left" vertical="center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4" fontId="56" fillId="0" borderId="0" xfId="1" applyNumberFormat="1" applyFont="1" applyAlignment="1">
      <alignment vertical="center"/>
    </xf>
    <xf numFmtId="0" fontId="52" fillId="0" borderId="0" xfId="1" applyFont="1" applyAlignment="1">
      <alignment vertical="center"/>
    </xf>
    <xf numFmtId="10" fontId="33" fillId="2" borderId="2" xfId="10" applyNumberFormat="1" applyFont="1" applyFill="1" applyBorder="1" applyAlignment="1">
      <alignment horizontal="center" vertical="center"/>
    </xf>
    <xf numFmtId="10" fontId="16" fillId="0" borderId="0" xfId="10" applyNumberFormat="1" applyFont="1" applyAlignment="1">
      <alignment horizontal="center" vertical="center"/>
    </xf>
    <xf numFmtId="4" fontId="40" fillId="0" borderId="4" xfId="2" applyNumberFormat="1" applyFont="1" applyFill="1" applyBorder="1" applyAlignment="1">
      <alignment horizontal="right" vertical="center" indent="1"/>
    </xf>
    <xf numFmtId="10" fontId="22" fillId="0" borderId="0" xfId="10" applyNumberFormat="1" applyFont="1" applyAlignment="1">
      <alignment vertical="center"/>
    </xf>
    <xf numFmtId="0" fontId="57" fillId="0" borderId="0" xfId="1" applyFont="1" applyAlignment="1">
      <alignment vertical="center"/>
    </xf>
    <xf numFmtId="0" fontId="58" fillId="0" borderId="0" xfId="1" applyFont="1" applyAlignment="1">
      <alignment vertical="center"/>
    </xf>
    <xf numFmtId="0" fontId="59" fillId="0" borderId="0" xfId="1" applyFont="1"/>
    <xf numFmtId="0" fontId="60" fillId="0" borderId="0" xfId="1" applyFont="1"/>
    <xf numFmtId="4" fontId="20" fillId="0" borderId="0" xfId="6" applyNumberFormat="1" applyFont="1" applyAlignment="1">
      <alignment vertical="center"/>
    </xf>
    <xf numFmtId="9" fontId="22" fillId="0" borderId="0" xfId="10" applyFont="1" applyAlignment="1">
      <alignment vertical="center"/>
    </xf>
    <xf numFmtId="0" fontId="61" fillId="0" borderId="0" xfId="1" applyFont="1"/>
    <xf numFmtId="0" fontId="62" fillId="0" borderId="0" xfId="1" applyFont="1"/>
    <xf numFmtId="3" fontId="61" fillId="0" borderId="0" xfId="1" applyNumberFormat="1" applyFont="1"/>
    <xf numFmtId="0" fontId="25" fillId="3" borderId="0" xfId="1" applyFont="1" applyFill="1" applyAlignment="1">
      <alignment vertical="center" wrapText="1"/>
    </xf>
    <xf numFmtId="0" fontId="25" fillId="0" borderId="0" xfId="1" applyFont="1" applyAlignment="1">
      <alignment vertical="center" wrapText="1"/>
    </xf>
    <xf numFmtId="0" fontId="63" fillId="0" borderId="0" xfId="1" applyFont="1" applyAlignment="1">
      <alignment horizontal="center" vertical="center" wrapText="1"/>
    </xf>
    <xf numFmtId="0" fontId="49" fillId="5" borderId="1" xfId="1" applyFont="1" applyFill="1" applyBorder="1" applyAlignment="1">
      <alignment vertical="center" wrapText="1"/>
    </xf>
    <xf numFmtId="0" fontId="65" fillId="0" borderId="0" xfId="1" applyFont="1" applyAlignment="1">
      <alignment vertical="center" wrapText="1"/>
    </xf>
    <xf numFmtId="0" fontId="50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14" fillId="3" borderId="0" xfId="4338" applyNumberFormat="1" applyFont="1" applyFill="1" applyAlignment="1">
      <alignment horizontal="left" vertical="center" indent="1"/>
    </xf>
    <xf numFmtId="3" fontId="13" fillId="0" borderId="0" xfId="4338" applyNumberFormat="1" applyFont="1" applyAlignment="1">
      <alignment horizontal="center" vertical="center"/>
    </xf>
    <xf numFmtId="3" fontId="13" fillId="0" borderId="0" xfId="4338" applyNumberFormat="1" applyFont="1" applyAlignment="1">
      <alignment horizontal="right" vertical="center"/>
    </xf>
    <xf numFmtId="1" fontId="13" fillId="0" borderId="0" xfId="4338" applyNumberFormat="1" applyFont="1" applyAlignment="1">
      <alignment vertical="center"/>
    </xf>
    <xf numFmtId="1" fontId="67" fillId="3" borderId="0" xfId="4338" applyNumberFormat="1" applyFont="1" applyFill="1" applyAlignment="1">
      <alignment vertical="center"/>
    </xf>
    <xf numFmtId="1" fontId="67" fillId="3" borderId="0" xfId="4338" applyNumberFormat="1" applyFont="1" applyFill="1" applyAlignment="1">
      <alignment horizontal="right" vertical="center"/>
    </xf>
    <xf numFmtId="1" fontId="67" fillId="3" borderId="0" xfId="4338" applyNumberFormat="1" applyFont="1" applyFill="1" applyAlignment="1">
      <alignment horizontal="center" vertical="center"/>
    </xf>
    <xf numFmtId="1" fontId="44" fillId="0" borderId="0" xfId="4338" applyNumberFormat="1" applyFont="1"/>
    <xf numFmtId="3" fontId="44" fillId="0" borderId="0" xfId="4338" applyNumberFormat="1" applyFont="1" applyAlignment="1">
      <alignment horizontal="right"/>
    </xf>
    <xf numFmtId="3" fontId="44" fillId="0" borderId="0" xfId="4338" applyNumberFormat="1" applyFont="1" applyAlignment="1">
      <alignment horizontal="center"/>
    </xf>
    <xf numFmtId="1" fontId="40" fillId="0" borderId="4" xfId="4338" applyNumberFormat="1" applyFont="1" applyBorder="1" applyAlignment="1">
      <alignment vertical="center"/>
    </xf>
    <xf numFmtId="4" fontId="40" fillId="0" borderId="4" xfId="4338" applyNumberFormat="1" applyFont="1" applyBorder="1" applyAlignment="1">
      <alignment horizontal="right" vertical="center"/>
    </xf>
    <xf numFmtId="4" fontId="40" fillId="0" borderId="4" xfId="4338" applyNumberFormat="1" applyFont="1" applyBorder="1" applyAlignment="1">
      <alignment horizontal="center" vertical="center"/>
    </xf>
    <xf numFmtId="1" fontId="44" fillId="0" borderId="4" xfId="4338" applyNumberFormat="1" applyFont="1" applyBorder="1" applyAlignment="1">
      <alignment vertical="center"/>
    </xf>
    <xf numFmtId="4" fontId="44" fillId="0" borderId="4" xfId="4338" applyNumberFormat="1" applyFont="1" applyBorder="1" applyAlignment="1">
      <alignment horizontal="right" vertical="center"/>
    </xf>
    <xf numFmtId="4" fontId="44" fillId="0" borderId="4" xfId="4338" applyNumberFormat="1" applyFont="1" applyBorder="1" applyAlignment="1">
      <alignment horizontal="center" vertical="center"/>
    </xf>
    <xf numFmtId="1" fontId="30" fillId="0" borderId="0" xfId="4338" applyNumberFormat="1" applyFont="1" applyAlignment="1">
      <alignment vertical="center"/>
    </xf>
    <xf numFmtId="4" fontId="30" fillId="0" borderId="0" xfId="4338" applyNumberFormat="1" applyFont="1" applyAlignment="1">
      <alignment horizontal="right" vertical="center"/>
    </xf>
    <xf numFmtId="4" fontId="30" fillId="0" borderId="0" xfId="4338" applyNumberFormat="1" applyFont="1" applyAlignment="1">
      <alignment horizontal="center" vertical="center"/>
    </xf>
    <xf numFmtId="3" fontId="30" fillId="0" borderId="0" xfId="4338" applyNumberFormat="1" applyFont="1" applyAlignment="1">
      <alignment horizontal="center" vertical="center"/>
    </xf>
    <xf numFmtId="4" fontId="3" fillId="0" borderId="0" xfId="4338" applyNumberFormat="1" applyAlignment="1">
      <alignment horizontal="right"/>
    </xf>
    <xf numFmtId="1" fontId="73" fillId="4" borderId="0" xfId="4338" applyNumberFormat="1" applyFont="1" applyFill="1" applyAlignment="1">
      <alignment vertical="center"/>
    </xf>
    <xf numFmtId="4" fontId="44" fillId="4" borderId="0" xfId="4338" applyNumberFormat="1" applyFont="1" applyFill="1" applyAlignment="1">
      <alignment horizontal="right" vertical="center"/>
    </xf>
    <xf numFmtId="4" fontId="44" fillId="4" borderId="0" xfId="4338" applyNumberFormat="1" applyFont="1" applyFill="1" applyAlignment="1">
      <alignment horizontal="center" vertical="center"/>
    </xf>
    <xf numFmtId="4" fontId="75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" fillId="0" borderId="0" xfId="4335" applyFont="1" applyAlignment="1">
      <alignment vertical="center"/>
    </xf>
    <xf numFmtId="0" fontId="44" fillId="0" borderId="1" xfId="7" applyFont="1" applyBorder="1" applyAlignment="1">
      <alignment vertical="center"/>
    </xf>
    <xf numFmtId="0" fontId="44" fillId="0" borderId="0" xfId="7" applyFont="1" applyAlignment="1">
      <alignment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40" fillId="0" borderId="3" xfId="7" applyFont="1" applyBorder="1" applyAlignment="1">
      <alignment vertical="center"/>
    </xf>
    <xf numFmtId="171" fontId="40" fillId="0" borderId="4" xfId="7" applyNumberFormat="1" applyFont="1" applyBorder="1" applyAlignment="1">
      <alignment vertical="center"/>
    </xf>
    <xf numFmtId="3" fontId="40" fillId="0" borderId="4" xfId="7" applyNumberFormat="1" applyFont="1" applyBorder="1" applyAlignment="1">
      <alignment vertical="center"/>
    </xf>
    <xf numFmtId="4" fontId="40" fillId="0" borderId="4" xfId="7" applyNumberFormat="1" applyFont="1" applyBorder="1" applyAlignment="1">
      <alignment vertical="center"/>
    </xf>
    <xf numFmtId="0" fontId="44" fillId="4" borderId="1" xfId="7" applyFont="1" applyFill="1" applyBorder="1" applyAlignment="1">
      <alignment vertical="center"/>
    </xf>
    <xf numFmtId="0" fontId="44" fillId="4" borderId="0" xfId="7" applyFont="1" applyFill="1" applyAlignment="1">
      <alignment vertical="center"/>
    </xf>
    <xf numFmtId="0" fontId="44" fillId="4" borderId="0" xfId="7" applyFont="1" applyFill="1" applyAlignment="1">
      <alignment horizontal="center" vertical="center"/>
    </xf>
    <xf numFmtId="3" fontId="44" fillId="4" borderId="0" xfId="7" applyNumberFormat="1" applyFont="1" applyFill="1" applyAlignment="1">
      <alignment vertical="center"/>
    </xf>
    <xf numFmtId="4" fontId="44" fillId="4" borderId="0" xfId="7" applyNumberFormat="1" applyFont="1" applyFill="1" applyAlignment="1">
      <alignment vertical="center"/>
    </xf>
    <xf numFmtId="3" fontId="44" fillId="4" borderId="2" xfId="7" applyNumberFormat="1" applyFont="1" applyFill="1" applyBorder="1" applyAlignment="1">
      <alignment horizontal="center" vertical="center"/>
    </xf>
    <xf numFmtId="0" fontId="32" fillId="0" borderId="1" xfId="7" applyFont="1" applyBorder="1" applyAlignment="1">
      <alignment vertical="center"/>
    </xf>
    <xf numFmtId="0" fontId="32" fillId="0" borderId="0" xfId="7" applyFont="1" applyAlignment="1">
      <alignment vertical="center"/>
    </xf>
    <xf numFmtId="4" fontId="32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44" fillId="0" borderId="1" xfId="4337" applyFont="1" applyBorder="1" applyAlignment="1">
      <alignment vertical="center"/>
    </xf>
    <xf numFmtId="0" fontId="44" fillId="0" borderId="0" xfId="4337" applyFont="1" applyAlignment="1">
      <alignment vertical="center"/>
    </xf>
    <xf numFmtId="4" fontId="44" fillId="0" borderId="0" xfId="4337" applyNumberFormat="1" applyFont="1" applyAlignment="1">
      <alignment vertical="center"/>
    </xf>
    <xf numFmtId="0" fontId="66" fillId="0" borderId="0" xfId="4337" applyFont="1" applyAlignment="1">
      <alignment vertical="center"/>
    </xf>
    <xf numFmtId="0" fontId="66" fillId="0" borderId="0" xfId="7" applyFont="1" applyAlignment="1">
      <alignment vertical="center"/>
    </xf>
    <xf numFmtId="0" fontId="67" fillId="6" borderId="1" xfId="7" applyFont="1" applyFill="1" applyBorder="1" applyAlignment="1">
      <alignment vertical="center"/>
    </xf>
    <xf numFmtId="0" fontId="67" fillId="6" borderId="0" xfId="7" applyFont="1" applyFill="1" applyAlignment="1">
      <alignment vertical="center"/>
    </xf>
    <xf numFmtId="3" fontId="67" fillId="6" borderId="0" xfId="7" applyNumberFormat="1" applyFont="1" applyFill="1" applyAlignment="1">
      <alignment vertical="center"/>
    </xf>
    <xf numFmtId="4" fontId="67" fillId="6" borderId="0" xfId="7" applyNumberFormat="1" applyFont="1" applyFill="1" applyAlignment="1">
      <alignment vertical="center"/>
    </xf>
    <xf numFmtId="3" fontId="67" fillId="6" borderId="2" xfId="7" applyNumberFormat="1" applyFont="1" applyFill="1" applyBorder="1" applyAlignment="1">
      <alignment horizontal="center" vertical="center"/>
    </xf>
    <xf numFmtId="0" fontId="23" fillId="0" borderId="1" xfId="7" applyFont="1" applyBorder="1" applyAlignment="1">
      <alignment vertical="center"/>
    </xf>
    <xf numFmtId="0" fontId="23" fillId="0" borderId="0" xfId="7" applyFont="1" applyAlignment="1">
      <alignment vertical="center"/>
    </xf>
    <xf numFmtId="3" fontId="23" fillId="0" borderId="0" xfId="7" applyNumberFormat="1" applyFont="1" applyAlignment="1">
      <alignment vertical="center"/>
    </xf>
    <xf numFmtId="4" fontId="23" fillId="0" borderId="0" xfId="7" applyNumberFormat="1" applyFont="1" applyAlignment="1">
      <alignment vertical="center"/>
    </xf>
    <xf numFmtId="3" fontId="23" fillId="0" borderId="2" xfId="7" applyNumberFormat="1" applyFont="1" applyBorder="1" applyAlignment="1">
      <alignment horizontal="center" vertical="center"/>
    </xf>
    <xf numFmtId="0" fontId="67" fillId="6" borderId="3" xfId="7" applyFont="1" applyFill="1" applyBorder="1" applyAlignment="1">
      <alignment vertical="center"/>
    </xf>
    <xf numFmtId="0" fontId="67" fillId="6" borderId="4" xfId="7" applyFont="1" applyFill="1" applyBorder="1" applyAlignment="1">
      <alignment vertical="center"/>
    </xf>
    <xf numFmtId="3" fontId="67" fillId="6" borderId="4" xfId="7" applyNumberFormat="1" applyFont="1" applyFill="1" applyBorder="1" applyAlignment="1">
      <alignment vertical="center"/>
    </xf>
    <xf numFmtId="4" fontId="67" fillId="6" borderId="4" xfId="7" applyNumberFormat="1" applyFont="1" applyFill="1" applyBorder="1" applyAlignment="1">
      <alignment vertical="center"/>
    </xf>
    <xf numFmtId="3" fontId="67" fillId="6" borderId="5" xfId="7" applyNumberFormat="1" applyFont="1" applyFill="1" applyBorder="1" applyAlignment="1">
      <alignment horizontal="center" vertical="center"/>
    </xf>
    <xf numFmtId="3" fontId="23" fillId="0" borderId="0" xfId="7" applyNumberFormat="1" applyFont="1" applyAlignment="1">
      <alignment horizontal="center" vertical="center"/>
    </xf>
    <xf numFmtId="0" fontId="18" fillId="0" borderId="1" xfId="4336" applyFont="1" applyBorder="1" applyAlignment="1">
      <alignment vertical="center"/>
    </xf>
    <xf numFmtId="0" fontId="18" fillId="0" borderId="0" xfId="4336" applyFont="1" applyAlignment="1">
      <alignment vertical="center"/>
    </xf>
    <xf numFmtId="0" fontId="69" fillId="0" borderId="1" xfId="8" applyFont="1" applyBorder="1" applyAlignment="1">
      <alignment vertical="center"/>
    </xf>
    <xf numFmtId="0" fontId="70" fillId="0" borderId="0" xfId="8" applyFont="1" applyAlignment="1">
      <alignment horizontal="center" vertical="center"/>
    </xf>
    <xf numFmtId="0" fontId="70" fillId="0" borderId="0" xfId="8" applyFont="1" applyAlignment="1">
      <alignment horizontal="right" vertical="center"/>
    </xf>
    <xf numFmtId="4" fontId="70" fillId="0" borderId="0" xfId="8" applyNumberFormat="1" applyFont="1" applyAlignment="1">
      <alignment horizontal="right" vertical="center"/>
    </xf>
    <xf numFmtId="0" fontId="40" fillId="0" borderId="1" xfId="7" applyFont="1" applyBorder="1" applyAlignment="1">
      <alignment vertical="center"/>
    </xf>
    <xf numFmtId="171" fontId="40" fillId="0" borderId="0" xfId="7" applyNumberFormat="1" applyFont="1" applyAlignment="1">
      <alignment horizontal="center" vertical="center"/>
    </xf>
    <xf numFmtId="4" fontId="40" fillId="0" borderId="0" xfId="7" applyNumberFormat="1" applyFont="1" applyAlignment="1">
      <alignment vertical="center"/>
    </xf>
    <xf numFmtId="0" fontId="71" fillId="0" borderId="0" xfId="9" applyFont="1" applyAlignment="1">
      <alignment vertical="center"/>
    </xf>
    <xf numFmtId="0" fontId="72" fillId="0" borderId="0" xfId="9" applyFont="1" applyAlignment="1">
      <alignment vertical="center"/>
    </xf>
    <xf numFmtId="171" fontId="44" fillId="0" borderId="0" xfId="7" applyNumberFormat="1" applyFont="1" applyAlignment="1">
      <alignment horizontal="center" vertical="center"/>
    </xf>
    <xf numFmtId="4" fontId="44" fillId="0" borderId="0" xfId="7" applyNumberFormat="1" applyFont="1" applyAlignment="1">
      <alignment vertical="center"/>
    </xf>
    <xf numFmtId="174" fontId="5" fillId="0" borderId="0" xfId="4334" applyNumberFormat="1" applyFont="1" applyAlignment="1">
      <alignment vertical="center"/>
    </xf>
    <xf numFmtId="0" fontId="76" fillId="0" borderId="0" xfId="1" applyFont="1"/>
    <xf numFmtId="0" fontId="77" fillId="0" borderId="0" xfId="1" applyFont="1"/>
    <xf numFmtId="0" fontId="77" fillId="2" borderId="0" xfId="1" applyFont="1" applyFill="1"/>
    <xf numFmtId="0" fontId="77" fillId="2" borderId="0" xfId="1" applyFont="1" applyFill="1" applyAlignment="1">
      <alignment horizontal="right"/>
    </xf>
    <xf numFmtId="0" fontId="78" fillId="2" borderId="0" xfId="1" applyFont="1" applyFill="1" applyAlignment="1">
      <alignment horizontal="left"/>
    </xf>
    <xf numFmtId="166" fontId="77" fillId="2" borderId="0" xfId="5" applyNumberFormat="1" applyFont="1" applyFill="1" applyAlignment="1">
      <alignment horizontal="right"/>
    </xf>
    <xf numFmtId="10" fontId="77" fillId="0" borderId="0" xfId="3" applyNumberFormat="1" applyFont="1"/>
    <xf numFmtId="0" fontId="79" fillId="2" borderId="0" xfId="1" applyFont="1" applyFill="1" applyAlignment="1">
      <alignment horizontal="left"/>
    </xf>
    <xf numFmtId="166" fontId="76" fillId="2" borderId="0" xfId="5" applyNumberFormat="1" applyFont="1" applyFill="1" applyAlignment="1">
      <alignment horizontal="right"/>
    </xf>
    <xf numFmtId="10" fontId="76" fillId="0" borderId="0" xfId="3" applyNumberFormat="1" applyFont="1"/>
    <xf numFmtId="0" fontId="76" fillId="2" borderId="0" xfId="1" applyFont="1" applyFill="1"/>
    <xf numFmtId="3" fontId="76" fillId="2" borderId="0" xfId="1" applyNumberFormat="1" applyFont="1" applyFill="1" applyAlignment="1">
      <alignment horizontal="right"/>
    </xf>
    <xf numFmtId="9" fontId="76" fillId="0" borderId="0" xfId="1" applyNumberFormat="1" applyFont="1"/>
    <xf numFmtId="0" fontId="76" fillId="2" borderId="0" xfId="1" applyFont="1" applyFill="1" applyAlignment="1">
      <alignment horizontal="right"/>
    </xf>
    <xf numFmtId="166" fontId="76" fillId="2" borderId="0" xfId="5" applyNumberFormat="1" applyFont="1" applyFill="1"/>
    <xf numFmtId="3" fontId="76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22" fillId="0" borderId="0" xfId="10" applyNumberFormat="1" applyFont="1" applyAlignment="1">
      <alignment vertical="center"/>
    </xf>
    <xf numFmtId="0" fontId="80" fillId="0" borderId="0" xfId="1" applyFont="1" applyAlignment="1">
      <alignment vertical="center"/>
    </xf>
    <xf numFmtId="0" fontId="80" fillId="2" borderId="0" xfId="1" applyFont="1" applyFill="1" applyAlignment="1">
      <alignment vertical="center"/>
    </xf>
    <xf numFmtId="3" fontId="80" fillId="2" borderId="0" xfId="1" applyNumberFormat="1" applyFont="1" applyFill="1" applyAlignment="1">
      <alignment vertical="center"/>
    </xf>
    <xf numFmtId="0" fontId="81" fillId="2" borderId="0" xfId="1" applyFont="1" applyFill="1" applyAlignment="1">
      <alignment horizontal="left" vertical="center"/>
    </xf>
    <xf numFmtId="10" fontId="80" fillId="2" borderId="0" xfId="3" applyNumberFormat="1" applyFont="1" applyFill="1" applyAlignment="1">
      <alignment vertical="center"/>
    </xf>
    <xf numFmtId="3" fontId="80" fillId="0" borderId="0" xfId="1" applyNumberFormat="1" applyFont="1" applyAlignment="1">
      <alignment vertical="center"/>
    </xf>
    <xf numFmtId="0" fontId="81" fillId="0" borderId="0" xfId="1" applyFont="1" applyAlignment="1">
      <alignment horizontal="left" vertical="center"/>
    </xf>
    <xf numFmtId="10" fontId="82" fillId="3" borderId="10" xfId="3" applyNumberFormat="1" applyFont="1" applyFill="1" applyBorder="1" applyAlignment="1">
      <alignment horizontal="center" vertical="center" wrapText="1"/>
    </xf>
    <xf numFmtId="174" fontId="6" fillId="0" borderId="0" xfId="1" applyNumberFormat="1" applyFont="1"/>
    <xf numFmtId="0" fontId="40" fillId="0" borderId="4" xfId="7" applyFont="1" applyBorder="1" applyAlignment="1">
      <alignment vertical="center"/>
    </xf>
    <xf numFmtId="0" fontId="40" fillId="4" borderId="0" xfId="7" applyFont="1" applyFill="1" applyAlignment="1">
      <alignment vertical="center"/>
    </xf>
    <xf numFmtId="0" fontId="68" fillId="6" borderId="0" xfId="7" applyFont="1" applyFill="1" applyAlignment="1">
      <alignment vertical="center"/>
    </xf>
    <xf numFmtId="0" fontId="40" fillId="0" borderId="0" xfId="7" applyFont="1" applyAlignment="1">
      <alignment horizontal="center" vertical="center"/>
    </xf>
    <xf numFmtId="0" fontId="68" fillId="6" borderId="4" xfId="7" applyFont="1" applyFill="1" applyBorder="1" applyAlignment="1">
      <alignment vertical="center"/>
    </xf>
    <xf numFmtId="3" fontId="18" fillId="0" borderId="0" xfId="7" applyNumberFormat="1" applyFont="1" applyAlignment="1">
      <alignment vertical="center"/>
    </xf>
    <xf numFmtId="3" fontId="63" fillId="0" borderId="0" xfId="1" applyNumberFormat="1" applyFont="1" applyAlignment="1">
      <alignment horizontal="center" vertical="center" wrapText="1"/>
    </xf>
    <xf numFmtId="3" fontId="65" fillId="0" borderId="2" xfId="1" applyNumberFormat="1" applyFont="1" applyBorder="1" applyAlignment="1">
      <alignment vertical="center" wrapText="1"/>
    </xf>
    <xf numFmtId="3" fontId="50" fillId="3" borderId="2" xfId="1" applyNumberFormat="1" applyFont="1" applyFill="1" applyBorder="1" applyAlignment="1">
      <alignment horizontal="center" vertical="center" wrapText="1"/>
    </xf>
    <xf numFmtId="3" fontId="44" fillId="0" borderId="2" xfId="7" applyNumberFormat="1" applyFont="1" applyBorder="1" applyAlignment="1">
      <alignment horizontal="center" vertical="center"/>
    </xf>
    <xf numFmtId="3" fontId="40" fillId="0" borderId="5" xfId="7" applyNumberFormat="1" applyFont="1" applyBorder="1" applyAlignment="1">
      <alignment horizontal="center" vertical="center"/>
    </xf>
    <xf numFmtId="3" fontId="32" fillId="0" borderId="2" xfId="7" applyNumberFormat="1" applyFont="1" applyBorder="1" applyAlignment="1">
      <alignment vertical="center"/>
    </xf>
    <xf numFmtId="3" fontId="44" fillId="0" borderId="2" xfId="4337" applyNumberFormat="1" applyFont="1" applyBorder="1" applyAlignment="1">
      <alignment horizontal="center" vertical="center"/>
    </xf>
    <xf numFmtId="3" fontId="40" fillId="0" borderId="2" xfId="7" applyNumberFormat="1" applyFont="1" applyBorder="1" applyAlignment="1">
      <alignment horizontal="center" vertical="center"/>
    </xf>
    <xf numFmtId="3" fontId="18" fillId="0" borderId="2" xfId="4336" applyNumberFormat="1" applyFont="1" applyBorder="1" applyAlignment="1">
      <alignment vertical="center"/>
    </xf>
    <xf numFmtId="3" fontId="70" fillId="0" borderId="2" xfId="8" applyNumberFormat="1" applyFont="1" applyBorder="1" applyAlignment="1">
      <alignment horizontal="center" vertical="center"/>
    </xf>
    <xf numFmtId="3" fontId="67" fillId="6" borderId="4" xfId="7" applyNumberFormat="1" applyFont="1" applyFill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84" fillId="0" borderId="0" xfId="4339" applyFont="1" applyAlignment="1">
      <alignment horizontal="center" vertical="center"/>
    </xf>
    <xf numFmtId="0" fontId="85" fillId="0" borderId="0" xfId="4339" applyFont="1" applyAlignment="1">
      <alignment horizontal="center"/>
    </xf>
    <xf numFmtId="0" fontId="86" fillId="6" borderId="4" xfId="7" applyFont="1" applyFill="1" applyBorder="1" applyAlignment="1">
      <alignment vertical="center"/>
    </xf>
    <xf numFmtId="0" fontId="24" fillId="0" borderId="0" xfId="7" applyFont="1" applyAlignment="1">
      <alignment vertical="center"/>
    </xf>
    <xf numFmtId="0" fontId="87" fillId="0" borderId="0" xfId="4339" applyFont="1" applyAlignment="1">
      <alignment horizontal="center"/>
    </xf>
    <xf numFmtId="4" fontId="67" fillId="6" borderId="4" xfId="7" applyNumberFormat="1" applyFont="1" applyFill="1" applyBorder="1" applyAlignment="1">
      <alignment horizontal="center" vertical="center"/>
    </xf>
    <xf numFmtId="0" fontId="63" fillId="0" borderId="0" xfId="1" applyFont="1" applyAlignment="1">
      <alignment horizontal="right" vertical="center" wrapText="1"/>
    </xf>
    <xf numFmtId="0" fontId="65" fillId="0" borderId="0" xfId="1" applyFont="1" applyAlignment="1">
      <alignment horizontal="right" vertical="center" wrapText="1"/>
    </xf>
    <xf numFmtId="0" fontId="50" fillId="3" borderId="0" xfId="1" applyFont="1" applyFill="1" applyAlignment="1">
      <alignment horizontal="right" vertical="center" wrapText="1"/>
    </xf>
    <xf numFmtId="0" fontId="44" fillId="0" borderId="0" xfId="7" applyFont="1" applyAlignment="1">
      <alignment horizontal="right" vertical="center"/>
    </xf>
    <xf numFmtId="171" fontId="40" fillId="0" borderId="4" xfId="7" applyNumberFormat="1" applyFont="1" applyBorder="1" applyAlignment="1">
      <alignment horizontal="right" vertical="center"/>
    </xf>
    <xf numFmtId="4" fontId="40" fillId="0" borderId="4" xfId="7" applyNumberFormat="1" applyFont="1" applyBorder="1" applyAlignment="1">
      <alignment horizontal="right" vertical="center"/>
    </xf>
    <xf numFmtId="0" fontId="44" fillId="4" borderId="0" xfId="7" applyFont="1" applyFill="1" applyAlignment="1">
      <alignment horizontal="right" vertical="center"/>
    </xf>
    <xf numFmtId="0" fontId="32" fillId="0" borderId="0" xfId="7" applyFont="1" applyAlignment="1">
      <alignment horizontal="right" vertical="center"/>
    </xf>
    <xf numFmtId="0" fontId="5" fillId="0" borderId="0" xfId="7" applyFont="1" applyAlignment="1">
      <alignment horizontal="right" vertical="center"/>
    </xf>
    <xf numFmtId="0" fontId="44" fillId="0" borderId="0" xfId="4337" applyFont="1" applyAlignment="1">
      <alignment horizontal="right" vertical="center"/>
    </xf>
    <xf numFmtId="0" fontId="67" fillId="6" borderId="0" xfId="7" applyFont="1" applyFill="1" applyAlignment="1">
      <alignment horizontal="right" vertical="center"/>
    </xf>
    <xf numFmtId="0" fontId="23" fillId="0" borderId="0" xfId="7" applyFont="1" applyAlignment="1">
      <alignment horizontal="right" vertical="center"/>
    </xf>
    <xf numFmtId="171" fontId="40" fillId="0" borderId="0" xfId="7" applyNumberFormat="1" applyFont="1" applyAlignment="1">
      <alignment horizontal="right" vertical="center"/>
    </xf>
    <xf numFmtId="0" fontId="67" fillId="6" borderId="4" xfId="7" applyFont="1" applyFill="1" applyBorder="1" applyAlignment="1">
      <alignment horizontal="right" vertical="center"/>
    </xf>
    <xf numFmtId="0" fontId="18" fillId="0" borderId="0" xfId="4336" applyFont="1" applyAlignment="1">
      <alignment horizontal="right" vertical="center"/>
    </xf>
    <xf numFmtId="171" fontId="44" fillId="0" borderId="0" xfId="7" applyNumberFormat="1" applyFont="1" applyAlignment="1">
      <alignment horizontal="right" vertical="center"/>
    </xf>
    <xf numFmtId="0" fontId="25" fillId="3" borderId="0" xfId="1" applyFont="1" applyFill="1" applyAlignment="1">
      <alignment horizontal="right" vertical="center" wrapText="1"/>
    </xf>
    <xf numFmtId="172" fontId="70" fillId="0" borderId="0" xfId="8" applyNumberFormat="1" applyFont="1" applyAlignment="1">
      <alignment horizontal="right" vertical="center"/>
    </xf>
    <xf numFmtId="173" fontId="70" fillId="0" borderId="0" xfId="8" applyNumberFormat="1" applyFont="1" applyAlignment="1">
      <alignment horizontal="right" vertical="center"/>
    </xf>
    <xf numFmtId="172" fontId="40" fillId="0" borderId="4" xfId="7" applyNumberFormat="1" applyFont="1" applyBorder="1" applyAlignment="1">
      <alignment horizontal="right" vertical="center"/>
    </xf>
    <xf numFmtId="2" fontId="40" fillId="0" borderId="4" xfId="7" applyNumberFormat="1" applyFont="1" applyBorder="1" applyAlignment="1">
      <alignment vertical="center"/>
    </xf>
    <xf numFmtId="0" fontId="88" fillId="0" borderId="0" xfId="1" applyFont="1"/>
    <xf numFmtId="0" fontId="89" fillId="0" borderId="0" xfId="1" applyFont="1"/>
    <xf numFmtId="0" fontId="43" fillId="2" borderId="1" xfId="1" applyFont="1" applyFill="1" applyBorder="1" applyAlignment="1">
      <alignment horizontal="center" vertical="center"/>
    </xf>
    <xf numFmtId="0" fontId="43" fillId="2" borderId="0" xfId="1" applyFont="1" applyFill="1" applyAlignment="1">
      <alignment horizontal="center" vertical="center"/>
    </xf>
    <xf numFmtId="0" fontId="43" fillId="2" borderId="2" xfId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center" vertical="center"/>
    </xf>
    <xf numFmtId="0" fontId="42" fillId="2" borderId="0" xfId="1" applyFont="1" applyFill="1" applyAlignment="1">
      <alignment horizontal="center" vertical="center"/>
    </xf>
    <xf numFmtId="0" fontId="42" fillId="2" borderId="2" xfId="1" applyFont="1" applyFill="1" applyBorder="1" applyAlignment="1">
      <alignment horizontal="center" vertical="center"/>
    </xf>
    <xf numFmtId="0" fontId="25" fillId="3" borderId="1" xfId="1" applyFont="1" applyFill="1" applyBorder="1" applyAlignment="1">
      <alignment horizontal="left" vertical="center" wrapText="1" indent="1"/>
    </xf>
    <xf numFmtId="0" fontId="25" fillId="3" borderId="0" xfId="1" applyFont="1" applyFill="1" applyAlignment="1">
      <alignment horizontal="left" vertical="center" indent="1"/>
    </xf>
    <xf numFmtId="0" fontId="34" fillId="0" borderId="1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40" fillId="2" borderId="0" xfId="0" applyFont="1" applyFill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4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39" fillId="2" borderId="0" xfId="1" applyFont="1" applyFill="1" applyAlignment="1">
      <alignment horizontal="center" vertical="center"/>
    </xf>
    <xf numFmtId="0" fontId="40" fillId="2" borderId="0" xfId="1" applyFont="1" applyFill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 indent="1"/>
    </xf>
    <xf numFmtId="0" fontId="23" fillId="0" borderId="3" xfId="1" applyFont="1" applyBorder="1" applyAlignment="1">
      <alignment horizontal="left" indent="2"/>
    </xf>
    <xf numFmtId="0" fontId="23" fillId="0" borderId="4" xfId="1" applyFont="1" applyBorder="1" applyAlignment="1">
      <alignment horizontal="left" indent="2"/>
    </xf>
    <xf numFmtId="0" fontId="23" fillId="0" borderId="5" xfId="1" applyFont="1" applyBorder="1" applyAlignment="1">
      <alignment horizontal="left" indent="2"/>
    </xf>
    <xf numFmtId="0" fontId="47" fillId="0" borderId="0" xfId="1" applyFont="1" applyAlignment="1">
      <alignment horizontal="center" vertical="center" wrapText="1"/>
    </xf>
    <xf numFmtId="0" fontId="25" fillId="3" borderId="1" xfId="1" applyFont="1" applyFill="1" applyBorder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/>
    </xf>
    <xf numFmtId="0" fontId="25" fillId="3" borderId="2" xfId="1" applyFont="1" applyFill="1" applyBorder="1" applyAlignment="1">
      <alignment horizontal="left" vertical="center" wrapText="1"/>
    </xf>
    <xf numFmtId="0" fontId="41" fillId="3" borderId="0" xfId="1" applyFont="1" applyFill="1" applyAlignment="1">
      <alignment horizontal="center" vertical="center" wrapText="1"/>
    </xf>
    <xf numFmtId="0" fontId="49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/>
    </xf>
    <xf numFmtId="0" fontId="25" fillId="3" borderId="1" xfId="1" applyFont="1" applyFill="1" applyBorder="1" applyAlignment="1">
      <alignment horizontal="left" vertical="center" wrapText="1" indent="2"/>
    </xf>
    <xf numFmtId="0" fontId="25" fillId="3" borderId="0" xfId="1" applyFont="1" applyFill="1" applyAlignment="1">
      <alignment horizontal="left" vertical="center" wrapText="1" indent="2"/>
    </xf>
    <xf numFmtId="0" fontId="64" fillId="2" borderId="0" xfId="1" applyFont="1" applyFill="1" applyAlignment="1">
      <alignment horizontal="center" vertical="center"/>
    </xf>
    <xf numFmtId="0" fontId="64" fillId="2" borderId="6" xfId="1" applyFont="1" applyFill="1" applyBorder="1" applyAlignment="1">
      <alignment horizontal="center" vertical="center"/>
    </xf>
    <xf numFmtId="0" fontId="64" fillId="2" borderId="7" xfId="1" applyFont="1" applyFill="1" applyBorder="1" applyAlignment="1">
      <alignment horizontal="center" vertical="center"/>
    </xf>
    <xf numFmtId="0" fontId="64" fillId="2" borderId="8" xfId="1" applyFont="1" applyFill="1" applyBorder="1" applyAlignment="1">
      <alignment horizontal="center" vertical="center"/>
    </xf>
    <xf numFmtId="1" fontId="25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812683093.71999991</c:v>
                </c:pt>
                <c:pt idx="1">
                  <c:v>662041582.71000016</c:v>
                </c:pt>
                <c:pt idx="2">
                  <c:v>624594363.19999993</c:v>
                </c:pt>
                <c:pt idx="3">
                  <c:v>176627032</c:v>
                </c:pt>
                <c:pt idx="4">
                  <c:v>136074494.42000005</c:v>
                </c:pt>
                <c:pt idx="5">
                  <c:v>192644301.01999998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764445537.04999995</c:v>
                </c:pt>
                <c:pt idx="1">
                  <c:v>472424119.79000008</c:v>
                </c:pt>
                <c:pt idx="2">
                  <c:v>270904069.18999976</c:v>
                </c:pt>
                <c:pt idx="3">
                  <c:v>216422659.65000004</c:v>
                </c:pt>
                <c:pt idx="4">
                  <c:v>116554140.96000001</c:v>
                </c:pt>
                <c:pt idx="5">
                  <c:v>185204132.84999999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2603365192.6600003</c:v>
                </c:pt>
                <c:pt idx="1">
                  <c:v>3010428334.1599965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Enero-Abril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2604664867.0700002</c:v>
                </c:pt>
                <c:pt idx="1">
                  <c:v>3017481619.9199967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1299674.4100000001</c:v>
                </c:pt>
                <c:pt idx="1">
                  <c:v>7053285.7600000063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979328439.00594532</c:v>
                </c:pt>
                <c:pt idx="1">
                  <c:v>1215259254.6948414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980628113.41594529</c:v>
                </c:pt>
                <c:pt idx="1">
                  <c:v>1222312540.4548414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3.2934292619354523E-2"/>
                  <c:y val="-6.717302316482293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302353781283565"/>
                      <c:h val="0.11554460075227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1.651117005401324E-2"/>
                  <c:y val="8.084308124740405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1299674.4100000001</c:v>
                </c:pt>
                <c:pt idx="1">
                  <c:v>7053285.7600000063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497178.30999999994</c:v>
                </c:pt>
                <c:pt idx="1">
                  <c:v>686004130.37000012</c:v>
                </c:pt>
                <c:pt idx="2">
                  <c:v>686501308.68000007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1660050.1800000002</c:v>
                </c:pt>
                <c:pt idx="1">
                  <c:v>807016458.83999991</c:v>
                </c:pt>
                <c:pt idx="2">
                  <c:v>808676509.01999986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497178.30999999994</c:v>
                </c:pt>
                <c:pt idx="1">
                  <c:v>308048768.54243833</c:v>
                </c:pt>
                <c:pt idx="2">
                  <c:v>308545946.85243833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1660050.1800000002</c:v>
                </c:pt>
                <c:pt idx="1">
                  <c:v>370221548.17312378</c:v>
                </c:pt>
                <c:pt idx="2">
                  <c:v>371881598.35312378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ABRIL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6</xdr:col>
      <xdr:colOff>1593273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Abril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Abril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4518" y="8542111"/>
          <a:ext cx="9527598" cy="349518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Enero-Abril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Enero-Abril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Enero-Abril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Enero-Abril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Enero-Abril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4980CEB-842F-43F9-B4C1-851F3DBE653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9A8083-8B83-45D6-8014-CC71735E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5EB4C97A-9635-44EC-BFE0-2E638A6BF1EB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CE22B330-6B50-43B9-B5A7-1E0DD564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22EE15A4-BFE0-4108-88A2-6F1D63B2577A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Picaval, Silvercross, Advfinsa, Atlántida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13607</xdr:rowOff>
    </xdr:from>
    <xdr:ext cx="3388178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AC271B6F-ECD3-46A3-81A4-87BDE720C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13607"/>
          <a:ext cx="3388178" cy="965205"/>
        </a:xfrm>
        <a:prstGeom prst="rect">
          <a:avLst/>
        </a:prstGeom>
      </xdr:spPr>
    </xdr:pic>
    <xdr:clientData/>
  </xdr:one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0E72014-63FA-4E02-A50B-04F11AF999AD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Másvalores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9E7328-A2EA-4DFC-ABF9-9DE4B2915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FA94404E-F0B8-46DE-8333-8210C15F31D4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C16132E6-942E-47E1-B3E0-C912EF0CA64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639066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289800"/>
          <a:ext cx="12384736" cy="4934758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118" zoomScaleNormal="118" workbookViewId="0">
      <selection activeCell="J6" sqref="J6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abSelected="1" zoomScale="55" zoomScaleNormal="55" workbookViewId="0">
      <selection activeCell="F16" sqref="F16"/>
    </sheetView>
  </sheetViews>
  <sheetFormatPr baseColWidth="10" defaultColWidth="11.5703125" defaultRowHeight="19.5" x14ac:dyDescent="0.25"/>
  <cols>
    <col min="1" max="1" width="0.7109375" style="7" customWidth="1"/>
    <col min="2" max="2" width="34.7109375" style="7" customWidth="1"/>
    <col min="3" max="4" width="29" style="7" customWidth="1"/>
    <col min="5" max="5" width="11.42578125" style="7" hidden="1" customWidth="1"/>
    <col min="6" max="6" width="22.7109375" style="7" customWidth="1"/>
    <col min="7" max="7" width="24.7109375" style="7" customWidth="1"/>
    <col min="8" max="8" width="48.5703125" style="7" customWidth="1"/>
    <col min="9" max="9" width="11.5703125" style="7"/>
    <col min="10" max="10" width="17.140625" style="7" bestFit="1" customWidth="1"/>
    <col min="11" max="11" width="15.28515625" style="7" customWidth="1"/>
    <col min="12" max="16384" width="11.5703125" style="7"/>
  </cols>
  <sheetData>
    <row r="1" spans="1:13" ht="73.5" customHeight="1" x14ac:dyDescent="0.25">
      <c r="B1" s="427" t="s">
        <v>345</v>
      </c>
      <c r="C1" s="428"/>
      <c r="D1" s="60"/>
      <c r="E1" s="60"/>
      <c r="F1" s="60"/>
      <c r="G1" s="77"/>
    </row>
    <row r="2" spans="1:13" ht="9.75" customHeight="1" x14ac:dyDescent="0.25">
      <c r="B2" s="429" t="s">
        <v>0</v>
      </c>
      <c r="C2" s="430"/>
      <c r="D2" s="430"/>
      <c r="E2" s="430"/>
      <c r="F2" s="430"/>
      <c r="G2" s="431"/>
    </row>
    <row r="3" spans="1:13" s="8" customFormat="1" ht="23.25" customHeight="1" x14ac:dyDescent="0.25">
      <c r="B3" s="429"/>
      <c r="C3" s="430"/>
      <c r="D3" s="430"/>
      <c r="E3" s="430"/>
      <c r="F3" s="430"/>
      <c r="G3" s="431"/>
      <c r="H3" s="78"/>
      <c r="I3" s="7"/>
      <c r="J3" s="7"/>
      <c r="K3" s="7"/>
      <c r="L3" s="7"/>
      <c r="M3" s="7"/>
    </row>
    <row r="4" spans="1:13" s="10" customFormat="1" ht="68.45" customHeight="1" x14ac:dyDescent="0.25">
      <c r="B4" s="432" t="s">
        <v>595</v>
      </c>
      <c r="C4" s="433"/>
      <c r="D4" s="433"/>
      <c r="E4" s="433"/>
      <c r="F4" s="433"/>
      <c r="G4" s="434"/>
      <c r="H4" s="9"/>
      <c r="I4" s="9"/>
      <c r="J4" s="9"/>
      <c r="K4" s="9"/>
      <c r="L4" s="9"/>
      <c r="M4" s="9"/>
    </row>
    <row r="5" spans="1:13" s="10" customFormat="1" ht="68.45" customHeight="1" x14ac:dyDescent="0.25">
      <c r="B5" s="435"/>
      <c r="C5" s="436"/>
      <c r="D5" s="436"/>
      <c r="E5" s="436"/>
      <c r="F5" s="436"/>
      <c r="G5" s="437"/>
      <c r="H5" s="9"/>
      <c r="I5" s="9"/>
      <c r="J5" s="9"/>
      <c r="K5" s="9"/>
      <c r="L5" s="9"/>
      <c r="M5" s="9"/>
    </row>
    <row r="6" spans="1:13" s="8" customFormat="1" x14ac:dyDescent="0.25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25">
      <c r="A7" s="61"/>
      <c r="B7" s="424" t="s">
        <v>1</v>
      </c>
      <c r="C7" s="425"/>
      <c r="D7" s="425"/>
      <c r="E7" s="425"/>
      <c r="F7" s="425"/>
      <c r="G7" s="426"/>
      <c r="H7" s="11"/>
      <c r="I7" s="7"/>
      <c r="J7" s="7"/>
      <c r="K7" s="7"/>
      <c r="L7" s="7"/>
      <c r="M7" s="7"/>
    </row>
    <row r="8" spans="1:13" s="8" customFormat="1" x14ac:dyDescent="0.25">
      <c r="A8" s="61"/>
      <c r="B8" s="424" t="s">
        <v>2</v>
      </c>
      <c r="C8" s="425"/>
      <c r="D8" s="425"/>
      <c r="E8" s="425"/>
      <c r="F8" s="425"/>
      <c r="G8" s="426"/>
      <c r="H8" s="11"/>
      <c r="I8" s="7"/>
      <c r="J8" s="7"/>
      <c r="K8" s="7"/>
      <c r="L8" s="7"/>
      <c r="M8" s="7"/>
    </row>
    <row r="9" spans="1:13" s="8" customFormat="1" x14ac:dyDescent="0.25">
      <c r="A9" s="61"/>
      <c r="B9" s="424" t="s">
        <v>346</v>
      </c>
      <c r="C9" s="425"/>
      <c r="D9" s="425"/>
      <c r="E9" s="425"/>
      <c r="F9" s="425"/>
      <c r="G9" s="426"/>
      <c r="H9" s="11"/>
      <c r="I9" s="7"/>
      <c r="J9" s="7"/>
      <c r="K9" s="7"/>
      <c r="L9" s="7"/>
      <c r="M9" s="7"/>
    </row>
    <row r="10" spans="1:13" s="8" customFormat="1" x14ac:dyDescent="0.25">
      <c r="A10" s="61"/>
      <c r="B10" s="421" t="s">
        <v>3</v>
      </c>
      <c r="C10" s="422"/>
      <c r="D10" s="422"/>
      <c r="E10" s="422"/>
      <c r="F10" s="422"/>
      <c r="G10" s="423"/>
      <c r="H10" s="11"/>
      <c r="I10" s="7"/>
      <c r="J10" s="7"/>
      <c r="K10" s="7"/>
      <c r="L10" s="7"/>
      <c r="M10" s="7"/>
    </row>
    <row r="11" spans="1:13" s="8" customFormat="1" x14ac:dyDescent="0.25">
      <c r="A11" s="61"/>
      <c r="B11" s="62"/>
      <c r="C11" s="63"/>
      <c r="D11" s="64"/>
      <c r="E11" s="63"/>
      <c r="F11" s="63"/>
      <c r="G11" s="65"/>
      <c r="H11" s="12"/>
      <c r="I11" s="7"/>
      <c r="J11" s="7"/>
      <c r="K11" s="7"/>
      <c r="L11" s="7"/>
      <c r="M11" s="7"/>
    </row>
    <row r="12" spans="1:13" s="8" customFormat="1" ht="23.25" x14ac:dyDescent="0.25">
      <c r="A12" s="61"/>
      <c r="B12" s="66"/>
      <c r="C12" s="67" t="s">
        <v>4</v>
      </c>
      <c r="D12" s="67" t="s">
        <v>4</v>
      </c>
      <c r="E12" s="67"/>
      <c r="F12" s="67" t="s">
        <v>5</v>
      </c>
      <c r="G12" s="68" t="s">
        <v>6</v>
      </c>
      <c r="H12" s="13"/>
      <c r="I12" s="7"/>
      <c r="J12" s="7"/>
      <c r="K12" s="7"/>
      <c r="L12" s="7"/>
      <c r="M12" s="7"/>
    </row>
    <row r="13" spans="1:13" s="8" customFormat="1" ht="23.25" x14ac:dyDescent="0.25">
      <c r="A13" s="61"/>
      <c r="B13" s="66"/>
      <c r="C13" s="69" t="s">
        <v>7</v>
      </c>
      <c r="D13" s="67" t="s">
        <v>8</v>
      </c>
      <c r="E13" s="70"/>
      <c r="F13" s="69" t="s">
        <v>9</v>
      </c>
      <c r="G13" s="71" t="s">
        <v>10</v>
      </c>
      <c r="H13" s="244"/>
      <c r="I13" s="7"/>
      <c r="J13" s="7"/>
      <c r="K13" s="7"/>
      <c r="L13" s="7"/>
      <c r="M13" s="7"/>
    </row>
    <row r="14" spans="1:13" s="8" customFormat="1" ht="23.25" x14ac:dyDescent="0.25">
      <c r="A14" s="61"/>
      <c r="B14" s="72" t="s">
        <v>11</v>
      </c>
      <c r="C14" s="73">
        <f>+'CV Mes'!F34/2</f>
        <v>497178.30999999994</v>
      </c>
      <c r="D14" s="73">
        <v>1660050.1800000002</v>
      </c>
      <c r="E14" s="74"/>
      <c r="F14" s="75">
        <f>SUM(C14:E14)</f>
        <v>2157228.4900000002</v>
      </c>
      <c r="G14" s="243">
        <f>+C14/F14</f>
        <v>0.23047086217556856</v>
      </c>
      <c r="H14" s="15"/>
      <c r="I14" s="16"/>
      <c r="J14" s="4"/>
      <c r="K14" s="7"/>
      <c r="L14" s="7"/>
      <c r="M14" s="7"/>
    </row>
    <row r="15" spans="1:13" s="8" customFormat="1" ht="23.25" x14ac:dyDescent="0.25">
      <c r="A15" s="61"/>
      <c r="B15" s="72" t="s">
        <v>12</v>
      </c>
      <c r="C15" s="73">
        <f>+C16-C14</f>
        <v>686004130.37000012</v>
      </c>
      <c r="D15" s="73">
        <v>807016458.83999991</v>
      </c>
      <c r="E15" s="75"/>
      <c r="F15" s="75">
        <f>SUM(C15:E15)</f>
        <v>1493020589.21</v>
      </c>
      <c r="G15" s="243">
        <f>+C15/F15</f>
        <v>0.45947399207199452</v>
      </c>
      <c r="H15" s="15"/>
      <c r="I15" s="7"/>
      <c r="J15" s="7"/>
      <c r="K15" s="7"/>
      <c r="L15" s="7"/>
      <c r="M15" s="7"/>
    </row>
    <row r="16" spans="1:13" s="8" customFormat="1" ht="23.25" x14ac:dyDescent="0.25">
      <c r="A16" s="61"/>
      <c r="B16" s="76" t="s">
        <v>13</v>
      </c>
      <c r="C16" s="73">
        <f>+'CV Mes'!D53/2</f>
        <v>686501308.68000007</v>
      </c>
      <c r="D16" s="73">
        <f>SUM(D14:D15)</f>
        <v>808676509.01999986</v>
      </c>
      <c r="E16" s="73"/>
      <c r="F16" s="75">
        <f>SUM(F14:F15)</f>
        <v>1495177817.7</v>
      </c>
      <c r="G16" s="243">
        <f>+C16/F16</f>
        <v>0.45914358851044906</v>
      </c>
      <c r="H16" s="15"/>
      <c r="I16" s="7"/>
      <c r="J16" s="5"/>
      <c r="K16" s="7"/>
      <c r="L16" s="7"/>
      <c r="M16" s="7"/>
    </row>
    <row r="17" spans="2:13" s="8" customFormat="1" ht="23.25" x14ac:dyDescent="0.25">
      <c r="B17" s="35"/>
      <c r="C17" s="22"/>
      <c r="D17" s="30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3.25" x14ac:dyDescent="0.25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3.25" x14ac:dyDescent="0.25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3.25" x14ac:dyDescent="0.25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3.25" x14ac:dyDescent="0.25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3.25" x14ac:dyDescent="0.25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3.25" x14ac:dyDescent="0.25">
      <c r="B23" s="24"/>
      <c r="C23" s="24"/>
      <c r="D23" s="24"/>
      <c r="E23" s="24"/>
      <c r="F23" s="23"/>
      <c r="G23" s="23"/>
      <c r="H23" s="239"/>
      <c r="I23" s="236"/>
      <c r="J23" s="237" t="s">
        <v>14</v>
      </c>
      <c r="K23" s="237" t="s">
        <v>15</v>
      </c>
      <c r="L23" s="7"/>
      <c r="M23" s="7"/>
    </row>
    <row r="24" spans="2:13" s="8" customFormat="1" ht="23.25" x14ac:dyDescent="0.25">
      <c r="B24" s="24"/>
      <c r="C24" s="24"/>
      <c r="D24" s="24"/>
      <c r="E24" s="24"/>
      <c r="F24" s="23"/>
      <c r="G24" s="23"/>
      <c r="H24" s="239"/>
      <c r="I24" s="236" t="s">
        <v>11</v>
      </c>
      <c r="J24" s="238">
        <f>C14</f>
        <v>497178.30999999994</v>
      </c>
      <c r="K24" s="238">
        <f>D14</f>
        <v>1660050.1800000002</v>
      </c>
      <c r="L24" s="7"/>
      <c r="M24" s="7"/>
    </row>
    <row r="25" spans="2:13" s="8" customFormat="1" ht="23.25" x14ac:dyDescent="0.25">
      <c r="B25" s="24"/>
      <c r="C25" s="24"/>
      <c r="D25" s="24"/>
      <c r="E25" s="24"/>
      <c r="F25" s="23"/>
      <c r="G25" s="23"/>
      <c r="H25" s="239"/>
      <c r="I25" s="236" t="s">
        <v>12</v>
      </c>
      <c r="J25" s="238">
        <f t="shared" ref="J25:K26" si="0">C15</f>
        <v>686004130.37000012</v>
      </c>
      <c r="K25" s="238">
        <f t="shared" si="0"/>
        <v>807016458.83999991</v>
      </c>
      <c r="L25" s="7"/>
      <c r="M25" s="7"/>
    </row>
    <row r="26" spans="2:13" s="8" customFormat="1" ht="23.25" x14ac:dyDescent="0.25">
      <c r="B26" s="24"/>
      <c r="C26" s="24"/>
      <c r="D26" s="24"/>
      <c r="E26" s="24"/>
      <c r="F26" s="23"/>
      <c r="G26" s="23"/>
      <c r="H26" s="239"/>
      <c r="I26" s="236" t="s">
        <v>13</v>
      </c>
      <c r="J26" s="238">
        <f t="shared" si="0"/>
        <v>686501308.68000007</v>
      </c>
      <c r="K26" s="238">
        <f t="shared" si="0"/>
        <v>808676509.01999986</v>
      </c>
      <c r="L26" s="7"/>
      <c r="M26" s="7"/>
    </row>
    <row r="27" spans="2:13" s="8" customFormat="1" ht="23.25" x14ac:dyDescent="0.25">
      <c r="B27" s="25"/>
      <c r="C27" s="24"/>
      <c r="D27" s="24"/>
      <c r="E27" s="24"/>
      <c r="F27" s="23"/>
      <c r="G27" s="23"/>
      <c r="H27" s="239"/>
      <c r="I27" s="240"/>
      <c r="J27" s="240"/>
      <c r="K27" s="240"/>
      <c r="L27" s="7"/>
      <c r="M27" s="7"/>
    </row>
    <row r="28" spans="2:13" s="8" customFormat="1" ht="23.25" x14ac:dyDescent="0.25">
      <c r="B28" s="25"/>
      <c r="C28" s="24"/>
      <c r="D28" s="24"/>
      <c r="E28" s="24"/>
      <c r="F28" s="23"/>
      <c r="G28" s="23"/>
      <c r="H28" s="239"/>
      <c r="I28" s="240"/>
      <c r="J28" s="241"/>
      <c r="K28" s="240"/>
      <c r="L28" s="7"/>
      <c r="M28" s="7"/>
    </row>
    <row r="29" spans="2:13" s="8" customFormat="1" ht="23.25" x14ac:dyDescent="0.25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3.25" x14ac:dyDescent="0.25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3.25" x14ac:dyDescent="0.25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3.25" x14ac:dyDescent="0.25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3.25" x14ac:dyDescent="0.25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25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25">
      <c r="B35" s="424" t="s">
        <v>16</v>
      </c>
      <c r="C35" s="425"/>
      <c r="D35" s="425"/>
      <c r="E35" s="425"/>
      <c r="F35" s="425"/>
      <c r="G35" s="426"/>
      <c r="H35" s="6"/>
      <c r="I35" s="7"/>
      <c r="J35" s="20"/>
      <c r="K35" s="7"/>
      <c r="L35" s="7"/>
      <c r="M35" s="7"/>
    </row>
    <row r="36" spans="2:13" s="8" customFormat="1" x14ac:dyDescent="0.25">
      <c r="B36" s="424" t="s">
        <v>2</v>
      </c>
      <c r="C36" s="425"/>
      <c r="D36" s="425"/>
      <c r="E36" s="425"/>
      <c r="F36" s="425"/>
      <c r="G36" s="426"/>
      <c r="H36" s="6"/>
      <c r="I36" s="7"/>
      <c r="J36" s="7"/>
      <c r="K36" s="7"/>
      <c r="L36" s="7"/>
      <c r="M36" s="7"/>
    </row>
    <row r="37" spans="2:13" s="8" customFormat="1" x14ac:dyDescent="0.25">
      <c r="B37" s="424" t="str">
        <f>+B9</f>
        <v>EN ABRIL DE 2024</v>
      </c>
      <c r="C37" s="425"/>
      <c r="D37" s="425"/>
      <c r="E37" s="425"/>
      <c r="F37" s="425"/>
      <c r="G37" s="426"/>
      <c r="H37" s="6"/>
      <c r="I37" s="7"/>
      <c r="J37" s="7"/>
      <c r="K37" s="7"/>
      <c r="L37" s="7"/>
      <c r="M37" s="7"/>
    </row>
    <row r="38" spans="2:13" s="8" customFormat="1" x14ac:dyDescent="0.25">
      <c r="B38" s="421" t="s">
        <v>17</v>
      </c>
      <c r="C38" s="422"/>
      <c r="D38" s="422"/>
      <c r="E38" s="422"/>
      <c r="F38" s="422"/>
      <c r="G38" s="423"/>
      <c r="H38" s="6"/>
      <c r="I38" s="7"/>
      <c r="J38" s="7"/>
      <c r="K38" s="7"/>
      <c r="L38" s="7"/>
      <c r="M38" s="7"/>
    </row>
    <row r="39" spans="2:13" s="8" customFormat="1" x14ac:dyDescent="0.25">
      <c r="B39" s="79"/>
      <c r="C39" s="80"/>
      <c r="D39" s="81"/>
      <c r="E39" s="80"/>
      <c r="F39" s="80"/>
      <c r="G39" s="82"/>
      <c r="H39" s="7"/>
      <c r="I39" s="7"/>
      <c r="J39" s="7"/>
      <c r="K39" s="7"/>
      <c r="L39" s="7"/>
      <c r="M39" s="7"/>
    </row>
    <row r="40" spans="2:13" s="8" customFormat="1" ht="23.25" x14ac:dyDescent="0.25">
      <c r="B40" s="79"/>
      <c r="C40" s="83" t="s">
        <v>4</v>
      </c>
      <c r="D40" s="83" t="s">
        <v>4</v>
      </c>
      <c r="E40" s="83"/>
      <c r="F40" s="83" t="s">
        <v>5</v>
      </c>
      <c r="G40" s="84" t="s">
        <v>6</v>
      </c>
      <c r="H40" s="13"/>
      <c r="I40" s="7"/>
      <c r="J40" s="7"/>
      <c r="K40" s="7"/>
      <c r="L40" s="7"/>
      <c r="M40" s="7"/>
    </row>
    <row r="41" spans="2:13" s="8" customFormat="1" ht="23.25" x14ac:dyDescent="0.25">
      <c r="B41" s="79"/>
      <c r="C41" s="85" t="s">
        <v>7</v>
      </c>
      <c r="D41" s="83" t="s">
        <v>8</v>
      </c>
      <c r="E41" s="86"/>
      <c r="F41" s="85" t="s">
        <v>9</v>
      </c>
      <c r="G41" s="87" t="s">
        <v>10</v>
      </c>
      <c r="H41" s="14"/>
      <c r="I41" s="7"/>
      <c r="J41" s="7"/>
      <c r="K41" s="7"/>
      <c r="L41" s="7"/>
      <c r="M41" s="7"/>
    </row>
    <row r="42" spans="2:13" s="8" customFormat="1" ht="23.25" x14ac:dyDescent="0.25">
      <c r="B42" s="88" t="s">
        <v>11</v>
      </c>
      <c r="C42" s="111">
        <f>+C14</f>
        <v>497178.30999999994</v>
      </c>
      <c r="D42" s="112">
        <f>+D14</f>
        <v>1660050.1800000002</v>
      </c>
      <c r="E42" s="113"/>
      <c r="F42" s="114">
        <f>SUM(C42:E42)</f>
        <v>2157228.4900000002</v>
      </c>
      <c r="G42" s="115">
        <f>C42/F42</f>
        <v>0.23047086217556856</v>
      </c>
      <c r="H42" s="15"/>
      <c r="I42" s="7"/>
      <c r="J42" s="7"/>
      <c r="K42" s="7"/>
      <c r="L42" s="7"/>
      <c r="M42" s="7"/>
    </row>
    <row r="43" spans="2:13" s="8" customFormat="1" ht="23.25" x14ac:dyDescent="0.25">
      <c r="B43" s="88" t="s">
        <v>12</v>
      </c>
      <c r="C43" s="111">
        <f>+C44-C42</f>
        <v>308048768.54243833</v>
      </c>
      <c r="D43" s="112">
        <f>+D44-D42</f>
        <v>370221548.17312378</v>
      </c>
      <c r="E43" s="114"/>
      <c r="F43" s="114">
        <f>SUM(C43:E43)</f>
        <v>678270316.71556211</v>
      </c>
      <c r="G43" s="115">
        <f>C43/F43</f>
        <v>0.45416814056396482</v>
      </c>
      <c r="H43" s="15"/>
      <c r="I43" s="7"/>
      <c r="J43" s="7"/>
      <c r="K43" s="7"/>
      <c r="L43" s="7"/>
      <c r="M43" s="7"/>
    </row>
    <row r="44" spans="2:13" s="8" customFormat="1" ht="23.25" x14ac:dyDescent="0.25">
      <c r="B44" s="90" t="s">
        <v>13</v>
      </c>
      <c r="C44" s="111">
        <f>+'CV Mes'!L53/2</f>
        <v>308545946.85243833</v>
      </c>
      <c r="D44" s="112">
        <v>371881598.35312378</v>
      </c>
      <c r="E44" s="112"/>
      <c r="F44" s="114">
        <f>SUM(F42:F43)</f>
        <v>680427545.20556211</v>
      </c>
      <c r="G44" s="115">
        <f>C44/F44</f>
        <v>0.45345893038357871</v>
      </c>
      <c r="H44" s="15"/>
      <c r="I44" s="7"/>
      <c r="J44" s="7"/>
      <c r="K44" s="7"/>
      <c r="L44" s="7"/>
      <c r="M44" s="7"/>
    </row>
    <row r="45" spans="2:13" s="8" customFormat="1" ht="23.25" x14ac:dyDescent="0.25">
      <c r="B45" s="91"/>
      <c r="C45" s="92"/>
      <c r="D45" s="93"/>
      <c r="E45" s="93"/>
      <c r="F45" s="94"/>
      <c r="G45" s="95"/>
      <c r="H45" s="17"/>
      <c r="I45" s="7"/>
      <c r="J45" s="7"/>
      <c r="K45" s="7"/>
      <c r="L45" s="7"/>
      <c r="M45" s="7"/>
    </row>
    <row r="46" spans="2:13" s="8" customFormat="1" ht="23.25" x14ac:dyDescent="0.25">
      <c r="B46" s="96"/>
      <c r="C46" s="89"/>
      <c r="D46" s="97"/>
      <c r="E46" s="97"/>
      <c r="F46" s="98"/>
      <c r="G46" s="98"/>
      <c r="H46" s="17"/>
      <c r="I46" s="7"/>
      <c r="J46" s="7"/>
      <c r="K46" s="7"/>
      <c r="L46" s="7"/>
      <c r="M46" s="7"/>
    </row>
    <row r="47" spans="2:13" s="8" customFormat="1" ht="23.25" x14ac:dyDescent="0.25">
      <c r="B47" s="96"/>
      <c r="C47" s="89"/>
      <c r="D47" s="97"/>
      <c r="E47" s="97"/>
      <c r="F47" s="98"/>
      <c r="G47" s="98"/>
      <c r="H47" s="17"/>
      <c r="I47" s="7"/>
      <c r="J47" s="7"/>
      <c r="K47" s="7"/>
      <c r="L47" s="7"/>
      <c r="M47" s="7"/>
    </row>
    <row r="48" spans="2:13" s="8" customFormat="1" ht="23.25" x14ac:dyDescent="0.25">
      <c r="B48" s="96"/>
      <c r="C48" s="89"/>
      <c r="D48" s="97"/>
      <c r="E48" s="97"/>
      <c r="F48" s="98"/>
      <c r="G48" s="98"/>
      <c r="H48" s="17"/>
      <c r="I48" s="7"/>
      <c r="J48" s="7"/>
      <c r="K48" s="7"/>
      <c r="L48" s="7"/>
      <c r="M48" s="7"/>
    </row>
    <row r="49" spans="2:13" s="8" customFormat="1" ht="23.25" x14ac:dyDescent="0.25">
      <c r="B49" s="96"/>
      <c r="C49" s="89"/>
      <c r="D49" s="97"/>
      <c r="E49" s="97"/>
      <c r="F49" s="98"/>
      <c r="G49" s="98"/>
      <c r="H49" s="17"/>
      <c r="I49" s="7"/>
      <c r="J49" s="7"/>
      <c r="K49" s="7"/>
      <c r="L49" s="7"/>
      <c r="M49" s="7"/>
    </row>
    <row r="50" spans="2:13" s="8" customFormat="1" ht="23.25" x14ac:dyDescent="0.25">
      <c r="B50" s="96"/>
      <c r="C50" s="97"/>
      <c r="D50" s="97"/>
      <c r="E50" s="97"/>
      <c r="F50" s="98"/>
      <c r="G50" s="98"/>
      <c r="H50" s="17"/>
      <c r="I50" s="7"/>
      <c r="J50" s="7"/>
      <c r="K50" s="7"/>
      <c r="L50" s="7"/>
      <c r="M50" s="7"/>
    </row>
    <row r="51" spans="2:13" s="8" customFormat="1" ht="23.25" x14ac:dyDescent="0.25">
      <c r="B51" s="80"/>
      <c r="C51" s="80"/>
      <c r="D51" s="80"/>
      <c r="E51" s="80"/>
      <c r="F51" s="98"/>
      <c r="G51" s="98"/>
      <c r="H51" s="17"/>
      <c r="I51" s="242"/>
      <c r="J51" s="237" t="s">
        <v>14</v>
      </c>
      <c r="K51" s="237" t="s">
        <v>15</v>
      </c>
      <c r="L51" s="7"/>
      <c r="M51" s="7"/>
    </row>
    <row r="52" spans="2:13" s="8" customFormat="1" ht="23.25" x14ac:dyDescent="0.25">
      <c r="B52" s="80"/>
      <c r="C52" s="80"/>
      <c r="D52" s="80"/>
      <c r="E52" s="80"/>
      <c r="F52" s="98"/>
      <c r="G52" s="98"/>
      <c r="H52" s="17"/>
      <c r="I52" s="236" t="s">
        <v>11</v>
      </c>
      <c r="J52" s="238">
        <f>C42</f>
        <v>497178.30999999994</v>
      </c>
      <c r="K52" s="238">
        <f>D42</f>
        <v>1660050.1800000002</v>
      </c>
      <c r="L52" s="7"/>
      <c r="M52" s="7"/>
    </row>
    <row r="53" spans="2:13" s="8" customFormat="1" ht="23.25" x14ac:dyDescent="0.25">
      <c r="B53" s="80"/>
      <c r="C53" s="80"/>
      <c r="D53" s="80"/>
      <c r="E53" s="80"/>
      <c r="F53" s="98"/>
      <c r="G53" s="98"/>
      <c r="H53" s="17"/>
      <c r="I53" s="236" t="s">
        <v>12</v>
      </c>
      <c r="J53" s="238">
        <f t="shared" ref="J53:K54" si="1">C43</f>
        <v>308048768.54243833</v>
      </c>
      <c r="K53" s="238">
        <f t="shared" si="1"/>
        <v>370221548.17312378</v>
      </c>
      <c r="L53" s="7"/>
      <c r="M53" s="7"/>
    </row>
    <row r="54" spans="2:13" s="8" customFormat="1" ht="23.25" x14ac:dyDescent="0.25">
      <c r="B54" s="80"/>
      <c r="C54" s="80"/>
      <c r="D54" s="80"/>
      <c r="E54" s="80"/>
      <c r="F54" s="98"/>
      <c r="G54" s="98"/>
      <c r="H54" s="17"/>
      <c r="I54" s="236" t="s">
        <v>13</v>
      </c>
      <c r="J54" s="238">
        <f t="shared" si="1"/>
        <v>308545946.85243833</v>
      </c>
      <c r="K54" s="238">
        <f t="shared" si="1"/>
        <v>371881598.35312378</v>
      </c>
      <c r="L54" s="7"/>
      <c r="M54" s="7"/>
    </row>
    <row r="55" spans="2:13" s="8" customFormat="1" ht="23.25" x14ac:dyDescent="0.25">
      <c r="B55" s="80"/>
      <c r="C55" s="80"/>
      <c r="D55" s="80"/>
      <c r="E55" s="80"/>
      <c r="F55" s="98"/>
      <c r="G55" s="98"/>
      <c r="H55" s="17"/>
      <c r="I55" s="7"/>
      <c r="J55" s="7"/>
      <c r="K55" s="7"/>
      <c r="L55" s="7"/>
      <c r="M55" s="7"/>
    </row>
    <row r="56" spans="2:13" s="8" customFormat="1" ht="23.25" x14ac:dyDescent="0.25">
      <c r="B56" s="80"/>
      <c r="C56" s="80"/>
      <c r="D56" s="80"/>
      <c r="E56" s="80"/>
      <c r="F56" s="98"/>
      <c r="G56" s="98"/>
      <c r="H56" s="17"/>
      <c r="I56" s="7"/>
      <c r="J56" s="7"/>
      <c r="K56" s="7"/>
      <c r="L56" s="7"/>
      <c r="M56" s="7"/>
    </row>
    <row r="57" spans="2:13" s="8" customFormat="1" ht="23.25" x14ac:dyDescent="0.25">
      <c r="B57" s="99"/>
      <c r="C57" s="80"/>
      <c r="D57" s="80"/>
      <c r="E57" s="80"/>
      <c r="F57" s="98"/>
      <c r="G57" s="98"/>
      <c r="H57" s="17"/>
      <c r="I57" s="7"/>
      <c r="J57" s="7"/>
      <c r="K57" s="7"/>
      <c r="L57" s="7"/>
      <c r="M57" s="7"/>
    </row>
    <row r="58" spans="2:13" s="8" customFormat="1" ht="23.25" x14ac:dyDescent="0.25">
      <c r="B58" s="99"/>
      <c r="C58" s="80"/>
      <c r="D58" s="80"/>
      <c r="E58" s="80"/>
      <c r="F58" s="98"/>
      <c r="G58" s="98"/>
      <c r="H58" s="17"/>
      <c r="I58" s="7"/>
      <c r="J58" s="7"/>
      <c r="K58" s="7"/>
      <c r="L58" s="7"/>
      <c r="M58" s="7"/>
    </row>
    <row r="59" spans="2:13" s="8" customFormat="1" ht="23.25" x14ac:dyDescent="0.25">
      <c r="B59" s="99"/>
      <c r="C59" s="80"/>
      <c r="D59" s="80"/>
      <c r="E59" s="80"/>
      <c r="F59" s="98"/>
      <c r="G59" s="98"/>
      <c r="H59" s="17"/>
      <c r="I59" s="7"/>
      <c r="J59" s="7"/>
      <c r="K59" s="7"/>
      <c r="L59" s="7"/>
      <c r="M59" s="7"/>
    </row>
    <row r="60" spans="2:13" s="8" customFormat="1" ht="23.25" x14ac:dyDescent="0.25">
      <c r="B60" s="99"/>
      <c r="C60" s="80"/>
      <c r="D60" s="80"/>
      <c r="E60" s="80"/>
      <c r="F60" s="98"/>
      <c r="G60" s="98"/>
      <c r="H60" s="17"/>
      <c r="I60" s="7"/>
      <c r="J60" s="7"/>
      <c r="K60" s="7"/>
      <c r="L60" s="7"/>
      <c r="M60" s="7"/>
    </row>
    <row r="61" spans="2:13" s="8" customFormat="1" ht="23.25" x14ac:dyDescent="0.25">
      <c r="B61" s="99"/>
      <c r="C61" s="80"/>
      <c r="D61" s="80"/>
      <c r="E61" s="80"/>
      <c r="F61" s="98"/>
      <c r="G61" s="98"/>
      <c r="H61" s="17"/>
      <c r="I61" s="7"/>
      <c r="J61" s="7"/>
      <c r="K61" s="7"/>
      <c r="L61" s="7"/>
      <c r="M61" s="7"/>
    </row>
    <row r="62" spans="2:13" s="8" customFormat="1" ht="23.25" x14ac:dyDescent="0.25">
      <c r="B62" s="100"/>
      <c r="C62" s="101"/>
      <c r="D62" s="101"/>
      <c r="E62" s="101"/>
      <c r="F62" s="102"/>
      <c r="G62" s="103"/>
      <c r="H62" s="17"/>
      <c r="I62" s="7"/>
      <c r="J62" s="7"/>
      <c r="K62" s="7"/>
      <c r="L62" s="7"/>
      <c r="M62" s="7"/>
    </row>
    <row r="63" spans="2:13" s="8" customFormat="1" ht="23.25" x14ac:dyDescent="0.25">
      <c r="B63" s="104" t="s">
        <v>18</v>
      </c>
      <c r="C63" s="97"/>
      <c r="D63" s="97"/>
      <c r="E63" s="97"/>
      <c r="F63" s="98"/>
      <c r="G63" s="105"/>
      <c r="H63" s="17"/>
      <c r="I63" s="7"/>
      <c r="J63" s="7"/>
      <c r="K63" s="7"/>
      <c r="L63" s="7"/>
      <c r="M63" s="7"/>
    </row>
    <row r="64" spans="2:13" s="8" customFormat="1" ht="23.25" x14ac:dyDescent="0.25">
      <c r="B64" s="104" t="s">
        <v>19</v>
      </c>
      <c r="C64" s="97"/>
      <c r="D64" s="97"/>
      <c r="E64" s="97"/>
      <c r="F64" s="98"/>
      <c r="G64" s="105"/>
      <c r="H64" s="17"/>
      <c r="I64" s="7"/>
      <c r="J64" s="7"/>
      <c r="K64" s="7"/>
      <c r="L64" s="7"/>
      <c r="M64" s="7"/>
    </row>
    <row r="65" spans="2:13" s="8" customFormat="1" ht="23.25" x14ac:dyDescent="0.25">
      <c r="B65" s="104" t="s">
        <v>20</v>
      </c>
      <c r="C65" s="97"/>
      <c r="D65" s="97"/>
      <c r="E65" s="97"/>
      <c r="F65" s="98"/>
      <c r="G65" s="105"/>
      <c r="H65" s="17"/>
      <c r="I65" s="7"/>
      <c r="J65" s="7"/>
      <c r="K65" s="7"/>
      <c r="L65" s="7"/>
      <c r="M65" s="7"/>
    </row>
    <row r="66" spans="2:13" s="8" customFormat="1" ht="23.25" x14ac:dyDescent="0.25">
      <c r="B66" s="104" t="s">
        <v>21</v>
      </c>
      <c r="C66" s="97"/>
      <c r="D66" s="97"/>
      <c r="E66" s="97"/>
      <c r="F66" s="98"/>
      <c r="G66" s="105"/>
      <c r="H66" s="17"/>
      <c r="I66" s="7"/>
      <c r="J66" s="7"/>
      <c r="K66" s="7"/>
      <c r="L66" s="7"/>
      <c r="M66" s="7"/>
    </row>
    <row r="67" spans="2:13" s="8" customFormat="1" ht="23.25" x14ac:dyDescent="0.25">
      <c r="B67" s="104" t="s">
        <v>22</v>
      </c>
      <c r="C67" s="97"/>
      <c r="D67" s="97"/>
      <c r="E67" s="97"/>
      <c r="F67" s="98"/>
      <c r="G67" s="105"/>
      <c r="H67" s="17"/>
      <c r="I67" s="7"/>
      <c r="J67" s="7"/>
      <c r="K67" s="7"/>
      <c r="L67" s="7"/>
      <c r="M67" s="7"/>
    </row>
    <row r="68" spans="2:13" s="8" customFormat="1" ht="23.25" x14ac:dyDescent="0.25">
      <c r="B68" s="104" t="s">
        <v>23</v>
      </c>
      <c r="C68" s="97"/>
      <c r="D68" s="97"/>
      <c r="E68" s="97"/>
      <c r="F68" s="98"/>
      <c r="G68" s="105"/>
      <c r="H68" s="17"/>
      <c r="I68" s="7"/>
      <c r="J68" s="7"/>
      <c r="K68" s="7"/>
      <c r="L68" s="7"/>
      <c r="M68" s="7"/>
    </row>
    <row r="69" spans="2:13" s="8" customFormat="1" ht="23.25" x14ac:dyDescent="0.25">
      <c r="B69" s="79"/>
      <c r="C69" s="97"/>
      <c r="D69" s="97"/>
      <c r="E69" s="97"/>
      <c r="F69" s="98"/>
      <c r="G69" s="105"/>
      <c r="H69" s="17"/>
      <c r="I69" s="7"/>
      <c r="J69" s="7"/>
      <c r="K69" s="7"/>
      <c r="L69" s="7"/>
      <c r="M69" s="7"/>
    </row>
    <row r="70" spans="2:13" s="8" customFormat="1" x14ac:dyDescent="0.25">
      <c r="B70" s="88" t="s">
        <v>24</v>
      </c>
      <c r="C70" s="106"/>
      <c r="D70" s="106"/>
      <c r="E70" s="106"/>
      <c r="F70" s="80"/>
      <c r="G70" s="82"/>
      <c r="H70" s="7"/>
      <c r="I70" s="7"/>
      <c r="J70" s="7"/>
      <c r="K70" s="7"/>
      <c r="L70" s="7"/>
      <c r="M70" s="7"/>
    </row>
    <row r="71" spans="2:13" s="8" customFormat="1" x14ac:dyDescent="0.25">
      <c r="B71" s="107" t="s">
        <v>25</v>
      </c>
      <c r="C71" s="108"/>
      <c r="D71" s="108"/>
      <c r="E71" s="108"/>
      <c r="F71" s="109"/>
      <c r="G71" s="110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H31"/>
  <sheetViews>
    <sheetView showGridLines="0" zoomScale="55" zoomScaleNormal="55" workbookViewId="0">
      <selection activeCell="B1" sqref="B1:C1"/>
    </sheetView>
  </sheetViews>
  <sheetFormatPr baseColWidth="10" defaultColWidth="11.5703125" defaultRowHeight="12.75" x14ac:dyDescent="0.25"/>
  <cols>
    <col min="1" max="1" width="1.140625" style="37" customWidth="1"/>
    <col min="2" max="2" width="85.7109375" style="37" customWidth="1"/>
    <col min="3" max="4" width="24.5703125" style="37" customWidth="1"/>
    <col min="5" max="5" width="23.85546875" style="37" customWidth="1"/>
    <col min="6" max="16384" width="11.5703125" style="37"/>
  </cols>
  <sheetData>
    <row r="1" spans="2:8" s="7" customFormat="1" ht="73.5" customHeight="1" x14ac:dyDescent="0.25">
      <c r="B1" s="440" t="s">
        <v>639</v>
      </c>
      <c r="C1" s="428"/>
      <c r="D1" s="60"/>
    </row>
    <row r="2" spans="2:8" ht="39.75" customHeight="1" x14ac:dyDescent="0.25">
      <c r="B2" s="438" t="s">
        <v>131</v>
      </c>
      <c r="C2" s="438"/>
      <c r="D2" s="438"/>
      <c r="E2" s="438"/>
    </row>
    <row r="3" spans="2:8" s="7" customFormat="1" ht="51" customHeight="1" x14ac:dyDescent="0.25">
      <c r="B3" s="439" t="s">
        <v>594</v>
      </c>
      <c r="C3" s="439"/>
      <c r="D3" s="439"/>
      <c r="E3" s="439"/>
    </row>
    <row r="4" spans="2:8" s="7" customFormat="1" ht="87.75" customHeight="1" x14ac:dyDescent="0.25">
      <c r="B4" s="439"/>
      <c r="C4" s="439"/>
      <c r="D4" s="439"/>
      <c r="E4" s="439"/>
    </row>
    <row r="5" spans="2:8" ht="15" x14ac:dyDescent="0.25">
      <c r="B5" s="196"/>
      <c r="C5" s="196"/>
      <c r="D5" s="196"/>
      <c r="E5" s="196"/>
    </row>
    <row r="6" spans="2:8" s="39" customFormat="1" ht="42" customHeight="1" x14ac:dyDescent="0.25">
      <c r="B6" s="199"/>
      <c r="C6" s="197">
        <v>2023</v>
      </c>
      <c r="D6" s="197">
        <v>2024</v>
      </c>
      <c r="E6" s="198" t="s">
        <v>26</v>
      </c>
    </row>
    <row r="7" spans="2:8" s="40" customFormat="1" ht="33" customHeight="1" x14ac:dyDescent="0.25">
      <c r="B7" s="203" t="s">
        <v>27</v>
      </c>
      <c r="C7" s="204">
        <v>2025954659.4900002</v>
      </c>
      <c r="D7" s="204">
        <v>2604664867.0700002</v>
      </c>
      <c r="E7" s="205">
        <f>(D7-C7)/C7</f>
        <v>0.28564815351083939</v>
      </c>
    </row>
    <row r="8" spans="2:8" s="40" customFormat="1" ht="33" customHeight="1" x14ac:dyDescent="0.25">
      <c r="B8" s="203" t="s">
        <v>28</v>
      </c>
      <c r="C8" s="204">
        <v>25324433.243625004</v>
      </c>
      <c r="D8" s="204">
        <f>+D7/D18</f>
        <v>31381504.422530122</v>
      </c>
      <c r="E8" s="205">
        <f t="shared" ref="E8:E17" si="0">(D8-C8)/C8</f>
        <v>0.23917894314297766</v>
      </c>
    </row>
    <row r="9" spans="2:8" s="40" customFormat="1" ht="33" customHeight="1" x14ac:dyDescent="0.25">
      <c r="B9" s="203" t="s">
        <v>29</v>
      </c>
      <c r="C9" s="204">
        <v>202589382.99000004</v>
      </c>
      <c r="D9" s="204">
        <v>980628113.41594529</v>
      </c>
      <c r="E9" s="205">
        <f t="shared" si="0"/>
        <v>3.8404713956029464</v>
      </c>
    </row>
    <row r="10" spans="2:8" s="40" customFormat="1" ht="33" customHeight="1" x14ac:dyDescent="0.25">
      <c r="B10" s="203" t="s">
        <v>30</v>
      </c>
      <c r="C10" s="204">
        <v>2001970344.0499997</v>
      </c>
      <c r="D10" s="204">
        <v>2603365192.6599998</v>
      </c>
      <c r="E10" s="205">
        <f t="shared" si="0"/>
        <v>0.30040147717342019</v>
      </c>
      <c r="G10" s="246"/>
    </row>
    <row r="11" spans="2:8" s="40" customFormat="1" ht="33" customHeight="1" x14ac:dyDescent="0.25">
      <c r="B11" s="203" t="s">
        <v>31</v>
      </c>
      <c r="C11" s="204">
        <v>23984315.440000534</v>
      </c>
      <c r="D11" s="204">
        <v>1299674.4100000001</v>
      </c>
      <c r="E11" s="205">
        <f t="shared" si="0"/>
        <v>-0.94581148612511867</v>
      </c>
    </row>
    <row r="12" spans="2:8" s="40" customFormat="1" ht="33" customHeight="1" x14ac:dyDescent="0.25">
      <c r="B12" s="203" t="s">
        <v>32</v>
      </c>
      <c r="C12" s="204">
        <v>1003843573.4299999</v>
      </c>
      <c r="D12" s="204">
        <f>+D7-D13</f>
        <v>908104728.71000147</v>
      </c>
      <c r="E12" s="205">
        <f t="shared" si="0"/>
        <v>-9.537227438023195E-2</v>
      </c>
      <c r="G12" s="252"/>
      <c r="H12" s="364"/>
    </row>
    <row r="13" spans="2:8" s="40" customFormat="1" ht="33" customHeight="1" x14ac:dyDescent="0.25">
      <c r="B13" s="203" t="s">
        <v>33</v>
      </c>
      <c r="C13" s="204">
        <v>1022111086.0600003</v>
      </c>
      <c r="D13" s="204">
        <v>1696560138.3599987</v>
      </c>
      <c r="E13" s="205">
        <f>(D13-C13)/C13</f>
        <v>0.65985885634001107</v>
      </c>
      <c r="G13" s="252"/>
      <c r="H13" s="364"/>
    </row>
    <row r="14" spans="2:8" s="40" customFormat="1" ht="33" customHeight="1" x14ac:dyDescent="0.25">
      <c r="B14" s="203" t="s">
        <v>34</v>
      </c>
      <c r="C14" s="204">
        <v>954.81200000000001</v>
      </c>
      <c r="D14" s="204">
        <v>729.11500000000001</v>
      </c>
      <c r="E14" s="205">
        <f t="shared" si="0"/>
        <v>-0.23637847031666967</v>
      </c>
    </row>
    <row r="15" spans="2:8" s="40" customFormat="1" ht="33" customHeight="1" x14ac:dyDescent="0.25">
      <c r="B15" s="203" t="s">
        <v>35</v>
      </c>
      <c r="C15" s="204">
        <v>4100</v>
      </c>
      <c r="D15" s="204">
        <v>3855</v>
      </c>
      <c r="E15" s="205">
        <f t="shared" si="0"/>
        <v>-5.9756097560975607E-2</v>
      </c>
    </row>
    <row r="16" spans="2:8" s="40" customFormat="1" ht="33" customHeight="1" x14ac:dyDescent="0.25">
      <c r="B16" s="203" t="s">
        <v>36</v>
      </c>
      <c r="C16" s="204">
        <v>51.25</v>
      </c>
      <c r="D16" s="204">
        <f>+D15/D18</f>
        <v>46.445783132530117</v>
      </c>
      <c r="E16" s="205">
        <f t="shared" si="0"/>
        <v>-9.3740816926241616E-2</v>
      </c>
    </row>
    <row r="17" spans="2:5" s="40" customFormat="1" ht="33" customHeight="1" x14ac:dyDescent="0.25">
      <c r="B17" s="203" t="s">
        <v>37</v>
      </c>
      <c r="C17" s="245">
        <v>178.0641</v>
      </c>
      <c r="D17" s="245">
        <v>144.2963</v>
      </c>
      <c r="E17" s="205">
        <f t="shared" si="0"/>
        <v>-0.18963845042319027</v>
      </c>
    </row>
    <row r="18" spans="2:5" s="40" customFormat="1" ht="33" customHeight="1" x14ac:dyDescent="0.25">
      <c r="B18" s="203" t="s">
        <v>38</v>
      </c>
      <c r="C18" s="204">
        <v>80</v>
      </c>
      <c r="D18" s="204">
        <v>83</v>
      </c>
      <c r="E18" s="205" t="s">
        <v>39</v>
      </c>
    </row>
    <row r="19" spans="2:5" s="40" customFormat="1" ht="20.25" x14ac:dyDescent="0.25">
      <c r="B19" s="202"/>
      <c r="C19" s="201"/>
      <c r="D19" s="201"/>
      <c r="E19" s="200"/>
    </row>
    <row r="22" spans="2:5" x14ac:dyDescent="0.25">
      <c r="C22" s="38"/>
    </row>
    <row r="25" spans="2:5" x14ac:dyDescent="0.25">
      <c r="C25" s="38"/>
    </row>
    <row r="31" spans="2:5" x14ac:dyDescent="0.25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S49"/>
  <sheetViews>
    <sheetView showGridLines="0" zoomScale="55" zoomScaleNormal="55" workbookViewId="0"/>
  </sheetViews>
  <sheetFormatPr baseColWidth="10" defaultColWidth="11.5703125" defaultRowHeight="12.75" x14ac:dyDescent="0.25"/>
  <cols>
    <col min="1" max="1" width="3" style="37" customWidth="1"/>
    <col min="2" max="2" width="51.7109375" style="37" customWidth="1"/>
    <col min="3" max="3" width="20.85546875" style="37" customWidth="1"/>
    <col min="4" max="4" width="12.7109375" style="37" customWidth="1"/>
    <col min="5" max="5" width="23.7109375" style="37" customWidth="1"/>
    <col min="6" max="6" width="13.28515625" style="37" customWidth="1"/>
    <col min="7" max="7" width="18.28515625" style="37" customWidth="1"/>
    <col min="8" max="8" width="22.7109375" style="37" customWidth="1"/>
    <col min="9" max="9" width="23.140625" style="37" customWidth="1"/>
    <col min="10" max="10" width="4.140625" style="37" customWidth="1"/>
    <col min="11" max="11" width="6.5703125" style="37" customWidth="1"/>
    <col min="12" max="12" width="31" style="247" customWidth="1"/>
    <col min="13" max="13" width="13.7109375" style="247" bestFit="1" customWidth="1"/>
    <col min="14" max="14" width="11.5703125" style="247" bestFit="1" customWidth="1"/>
    <col min="15" max="15" width="16.28515625" style="247" customWidth="1"/>
    <col min="16" max="16" width="14.42578125" style="247" bestFit="1" customWidth="1"/>
    <col min="17" max="19" width="11.5703125" style="247"/>
    <col min="20" max="16384" width="11.5703125" style="37"/>
  </cols>
  <sheetData>
    <row r="1" spans="2:19" ht="74.25" customHeight="1" x14ac:dyDescent="0.25">
      <c r="B1" s="440" t="s">
        <v>347</v>
      </c>
      <c r="C1" s="440"/>
      <c r="D1" s="440"/>
      <c r="E1" s="440"/>
      <c r="F1" s="440"/>
      <c r="G1" s="206"/>
      <c r="H1" s="206"/>
    </row>
    <row r="2" spans="2:19" ht="11.25" customHeight="1" x14ac:dyDescent="0.25">
      <c r="B2" s="207"/>
      <c r="C2" s="207"/>
      <c r="D2" s="207"/>
      <c r="E2" s="207"/>
      <c r="F2" s="207"/>
      <c r="G2" s="207"/>
      <c r="H2" s="208"/>
      <c r="I2" s="208"/>
    </row>
    <row r="3" spans="2:19" s="56" customFormat="1" ht="40.5" x14ac:dyDescent="0.25">
      <c r="B3" s="234" t="s">
        <v>40</v>
      </c>
      <c r="C3" s="195" t="s">
        <v>132</v>
      </c>
      <c r="D3" s="235" t="s">
        <v>42</v>
      </c>
      <c r="E3" s="195" t="s">
        <v>41</v>
      </c>
      <c r="F3" s="235" t="s">
        <v>42</v>
      </c>
      <c r="G3" s="235" t="s">
        <v>43</v>
      </c>
      <c r="H3" s="195" t="s">
        <v>133</v>
      </c>
      <c r="I3" s="195" t="s">
        <v>44</v>
      </c>
      <c r="L3" s="248"/>
      <c r="M3" s="248"/>
      <c r="N3" s="248"/>
      <c r="O3" s="248"/>
      <c r="P3" s="248"/>
      <c r="Q3" s="248"/>
      <c r="R3" s="248"/>
      <c r="S3" s="248"/>
    </row>
    <row r="4" spans="2:19" s="56" customFormat="1" ht="12" customHeight="1" x14ac:dyDescent="0.25">
      <c r="B4" s="209"/>
      <c r="C4" s="210"/>
      <c r="D4" s="211"/>
      <c r="E4" s="210"/>
      <c r="F4" s="212"/>
      <c r="G4" s="213"/>
      <c r="H4" s="214"/>
      <c r="I4" s="215"/>
      <c r="L4" s="248"/>
      <c r="M4" s="248"/>
      <c r="N4" s="248"/>
      <c r="O4" s="248"/>
      <c r="P4" s="248"/>
      <c r="Q4" s="248"/>
      <c r="R4" s="248"/>
      <c r="S4" s="248"/>
    </row>
    <row r="5" spans="2:19" s="56" customFormat="1" ht="18" customHeight="1" x14ac:dyDescent="0.25">
      <c r="B5" s="227" t="s">
        <v>45</v>
      </c>
      <c r="C5" s="228">
        <v>1233996.4099999999</v>
      </c>
      <c r="D5" s="229">
        <f>C5/$C$25</f>
        <v>4.7376398614695049E-4</v>
      </c>
      <c r="E5" s="228">
        <v>2063233.4400000004</v>
      </c>
      <c r="F5" s="229">
        <f>E5/$E$25</f>
        <v>1.0184005996064019E-3</v>
      </c>
      <c r="G5" s="229">
        <f>(C5-E5)/E5</f>
        <v>-0.40191139496071776</v>
      </c>
      <c r="H5" s="230">
        <f>C5/BVGInfo!$D$18</f>
        <v>14867.426626506023</v>
      </c>
      <c r="I5" s="230">
        <f>E5/BVGInfo!$C$18</f>
        <v>25790.418000000005</v>
      </c>
      <c r="L5" s="248"/>
      <c r="M5" s="248"/>
      <c r="N5" s="248"/>
      <c r="O5" s="248"/>
      <c r="P5" s="248"/>
      <c r="Q5" s="248"/>
      <c r="R5" s="248"/>
      <c r="S5" s="248"/>
    </row>
    <row r="6" spans="2:19" s="56" customFormat="1" ht="20.25" x14ac:dyDescent="0.25">
      <c r="B6" s="227" t="s">
        <v>46</v>
      </c>
      <c r="C6" s="228">
        <v>1078</v>
      </c>
      <c r="D6" s="229">
        <f t="shared" ref="D6:D23" si="0">C6/$C$25</f>
        <v>4.1387282242288909E-7</v>
      </c>
      <c r="E6" s="228">
        <v>13082</v>
      </c>
      <c r="F6" s="229">
        <f t="shared" ref="F6:F23" si="1">E6/$E$25</f>
        <v>6.4572027506741787E-6</v>
      </c>
      <c r="G6" s="229">
        <f t="shared" ref="G6:G25" si="2">(C6-E6)/E6</f>
        <v>-0.91759669775263719</v>
      </c>
      <c r="H6" s="230">
        <f>C6/BVGInfo!$D$18</f>
        <v>12.987951807228916</v>
      </c>
      <c r="I6" s="230">
        <f>E6/BVGInfo!$C$18</f>
        <v>163.52500000000001</v>
      </c>
      <c r="L6" s="248"/>
      <c r="M6" s="248"/>
      <c r="N6" s="248"/>
      <c r="O6" s="248"/>
      <c r="P6" s="248"/>
      <c r="Q6" s="248"/>
      <c r="R6" s="248"/>
      <c r="S6" s="248"/>
    </row>
    <row r="7" spans="2:19" s="56" customFormat="1" ht="20.25" x14ac:dyDescent="0.25">
      <c r="B7" s="227" t="s">
        <v>47</v>
      </c>
      <c r="C7" s="228">
        <v>64600</v>
      </c>
      <c r="D7" s="229">
        <f t="shared" si="0"/>
        <v>2.4801655221260331E-5</v>
      </c>
      <c r="E7" s="228">
        <v>21908000</v>
      </c>
      <c r="F7" s="229">
        <f t="shared" si="1"/>
        <v>1.0813667471469951E-2</v>
      </c>
      <c r="G7" s="229">
        <f t="shared" si="2"/>
        <v>-0.99705130545919296</v>
      </c>
      <c r="H7" s="230">
        <f>C7/BVGInfo!$D$18</f>
        <v>778.31325301204822</v>
      </c>
      <c r="I7" s="230">
        <f>E7/BVGInfo!$C$18</f>
        <v>273850</v>
      </c>
      <c r="L7" s="248"/>
      <c r="M7" s="248"/>
      <c r="N7" s="248"/>
      <c r="O7" s="248"/>
      <c r="P7" s="248"/>
      <c r="Q7" s="248"/>
      <c r="R7" s="248"/>
      <c r="S7" s="248"/>
    </row>
    <row r="8" spans="2:19" s="56" customFormat="1" ht="20.25" x14ac:dyDescent="0.25">
      <c r="B8" s="227" t="s">
        <v>48</v>
      </c>
      <c r="C8" s="228">
        <v>126572.4</v>
      </c>
      <c r="D8" s="229">
        <f t="shared" si="0"/>
        <v>4.8594505036028652E-5</v>
      </c>
      <c r="E8" s="228">
        <v>5505387.21</v>
      </c>
      <c r="F8" s="229">
        <f t="shared" si="1"/>
        <v>2.7174286375124938E-3</v>
      </c>
      <c r="G8" s="229">
        <f t="shared" si="2"/>
        <v>-0.97700935553268731</v>
      </c>
      <c r="H8" s="230">
        <f>C8/BVGInfo!$D$18</f>
        <v>1524.9686746987952</v>
      </c>
      <c r="I8" s="230">
        <f>E8/BVGInfo!$C$18</f>
        <v>68817.340125000002</v>
      </c>
      <c r="L8" s="248"/>
      <c r="M8" s="248"/>
      <c r="N8" s="248"/>
      <c r="O8" s="248"/>
      <c r="P8" s="248"/>
      <c r="Q8" s="248"/>
      <c r="R8" s="248"/>
      <c r="S8" s="248"/>
    </row>
    <row r="9" spans="2:19" s="56" customFormat="1" ht="20.25" x14ac:dyDescent="0.25">
      <c r="B9" s="227" t="s">
        <v>49</v>
      </c>
      <c r="C9" s="228">
        <v>12524022.699999999</v>
      </c>
      <c r="D9" s="229">
        <f t="shared" si="0"/>
        <v>4.8083048450253537E-3</v>
      </c>
      <c r="E9" s="228">
        <v>18251925.239999998</v>
      </c>
      <c r="F9" s="229">
        <f t="shared" si="1"/>
        <v>9.0090492176140846E-3</v>
      </c>
      <c r="G9" s="229">
        <f t="shared" si="2"/>
        <v>-0.31382456725425417</v>
      </c>
      <c r="H9" s="230">
        <f>C9/BVGInfo!$D$18</f>
        <v>150891.83975903614</v>
      </c>
      <c r="I9" s="230">
        <f>E9/BVGInfo!$C$18</f>
        <v>228149.06549999997</v>
      </c>
      <c r="L9" s="248"/>
      <c r="M9" s="248"/>
      <c r="N9" s="248"/>
      <c r="O9" s="248"/>
      <c r="P9" s="248"/>
      <c r="Q9" s="248"/>
      <c r="R9" s="248"/>
      <c r="S9" s="248"/>
    </row>
    <row r="10" spans="2:19" s="56" customFormat="1" ht="20.25" x14ac:dyDescent="0.25">
      <c r="B10" s="227" t="s">
        <v>50</v>
      </c>
      <c r="C10" s="228">
        <v>176627032</v>
      </c>
      <c r="D10" s="229">
        <f t="shared" si="0"/>
        <v>6.7811807282020367E-2</v>
      </c>
      <c r="E10" s="228">
        <v>45926583.930000022</v>
      </c>
      <c r="F10" s="229">
        <f t="shared" si="1"/>
        <v>2.2669107482178923E-2</v>
      </c>
      <c r="G10" s="229">
        <f t="shared" si="2"/>
        <v>2.8458560791111709</v>
      </c>
      <c r="H10" s="230">
        <f>C10/BVGInfo!$D$18</f>
        <v>2128036.5301204817</v>
      </c>
      <c r="I10" s="230">
        <f>E10/BVGInfo!$C$18</f>
        <v>574082.29912500025</v>
      </c>
      <c r="L10" s="248"/>
      <c r="M10" s="248"/>
      <c r="N10" s="248"/>
      <c r="O10" s="248"/>
      <c r="P10" s="248"/>
      <c r="Q10" s="248"/>
      <c r="R10" s="248"/>
      <c r="S10" s="248"/>
    </row>
    <row r="11" spans="2:19" s="56" customFormat="1" ht="20.25" x14ac:dyDescent="0.25">
      <c r="B11" s="227" t="s">
        <v>51</v>
      </c>
      <c r="C11" s="228">
        <v>812683093.71999991</v>
      </c>
      <c r="D11" s="229">
        <f t="shared" si="0"/>
        <v>0.31201061756332249</v>
      </c>
      <c r="E11" s="228">
        <v>764445537.04999995</v>
      </c>
      <c r="F11" s="229">
        <f t="shared" si="1"/>
        <v>0.3773260835178</v>
      </c>
      <c r="G11" s="229">
        <f t="shared" si="2"/>
        <v>6.3101364756669234E-2</v>
      </c>
      <c r="H11" s="230">
        <f>C11/BVGInfo!$D$18</f>
        <v>9791362.5749397576</v>
      </c>
      <c r="I11" s="230">
        <f>E11/BVGInfo!$C$18</f>
        <v>9555569.2131249998</v>
      </c>
      <c r="L11" s="248"/>
      <c r="M11" s="248"/>
      <c r="N11" s="248"/>
      <c r="O11" s="248"/>
      <c r="P11" s="248"/>
      <c r="Q11" s="248"/>
      <c r="R11" s="248"/>
      <c r="S11" s="248"/>
    </row>
    <row r="12" spans="2:19" s="56" customFormat="1" ht="20.25" x14ac:dyDescent="0.25">
      <c r="B12" s="227" t="s">
        <v>52</v>
      </c>
      <c r="C12" s="228">
        <v>600000</v>
      </c>
      <c r="D12" s="229">
        <f t="shared" si="0"/>
        <v>2.3035593084761916E-4</v>
      </c>
      <c r="E12" s="228">
        <v>0</v>
      </c>
      <c r="F12" s="229">
        <f t="shared" si="1"/>
        <v>0</v>
      </c>
      <c r="G12" s="229" t="s">
        <v>39</v>
      </c>
      <c r="H12" s="230">
        <f>C12/BVGInfo!$D$18</f>
        <v>7228.9156626506028</v>
      </c>
      <c r="I12" s="230">
        <f>E12/BVGInfo!$C$18</f>
        <v>0</v>
      </c>
      <c r="L12" s="248"/>
      <c r="M12" s="248"/>
      <c r="N12" s="248"/>
      <c r="O12" s="248"/>
      <c r="P12" s="248"/>
      <c r="Q12" s="248"/>
      <c r="R12" s="248"/>
      <c r="S12" s="248"/>
    </row>
    <row r="13" spans="2:19" s="56" customFormat="1" ht="20.25" x14ac:dyDescent="0.25">
      <c r="B13" s="227" t="s">
        <v>53</v>
      </c>
      <c r="C13" s="228">
        <v>662041582.71000016</v>
      </c>
      <c r="D13" s="229">
        <f t="shared" si="0"/>
        <v>0.25417534174165524</v>
      </c>
      <c r="E13" s="228">
        <v>270904069.18999976</v>
      </c>
      <c r="F13" s="229">
        <f t="shared" si="1"/>
        <v>0.13371674826039553</v>
      </c>
      <c r="G13" s="229">
        <f t="shared" si="2"/>
        <v>1.4438229543376639</v>
      </c>
      <c r="H13" s="230">
        <f>C13/BVGInfo!$D$18</f>
        <v>7976404.6109638577</v>
      </c>
      <c r="I13" s="230">
        <f>E13/BVGInfo!$C$18</f>
        <v>3386300.8648749972</v>
      </c>
      <c r="L13" s="248"/>
      <c r="M13" s="248"/>
      <c r="N13" s="248"/>
      <c r="O13" s="248"/>
      <c r="P13" s="248"/>
      <c r="Q13" s="248"/>
      <c r="R13" s="248"/>
      <c r="S13" s="248"/>
    </row>
    <row r="14" spans="2:19" s="56" customFormat="1" ht="20.25" x14ac:dyDescent="0.25">
      <c r="B14" s="227" t="s">
        <v>54</v>
      </c>
      <c r="C14" s="228">
        <v>0</v>
      </c>
      <c r="D14" s="229">
        <f t="shared" si="0"/>
        <v>0</v>
      </c>
      <c r="E14" s="228">
        <v>0</v>
      </c>
      <c r="F14" s="229">
        <f t="shared" si="1"/>
        <v>0</v>
      </c>
      <c r="G14" s="229" t="s">
        <v>39</v>
      </c>
      <c r="H14" s="230">
        <f>C14/BVGInfo!$D$18</f>
        <v>0</v>
      </c>
      <c r="I14" s="230">
        <f>E14/BVGInfo!$C$18</f>
        <v>0</v>
      </c>
      <c r="L14" s="248"/>
      <c r="M14" s="248"/>
      <c r="N14" s="248"/>
      <c r="O14" s="248"/>
      <c r="P14" s="248"/>
      <c r="Q14" s="248"/>
      <c r="R14" s="248"/>
      <c r="S14" s="248"/>
    </row>
    <row r="15" spans="2:19" s="56" customFormat="1" ht="20.25" x14ac:dyDescent="0.25">
      <c r="B15" s="227" t="s">
        <v>55</v>
      </c>
      <c r="C15" s="228">
        <v>624594363.19999993</v>
      </c>
      <c r="D15" s="229">
        <f t="shared" si="0"/>
        <v>0.23979835989518652</v>
      </c>
      <c r="E15" s="228">
        <v>472424119.79000008</v>
      </c>
      <c r="F15" s="229">
        <f t="shared" si="1"/>
        <v>0.23318592919987893</v>
      </c>
      <c r="G15" s="229">
        <f t="shared" si="2"/>
        <v>0.32210515305112258</v>
      </c>
      <c r="H15" s="230">
        <f>C15/BVGInfo!$D$18</f>
        <v>7525233.2915662639</v>
      </c>
      <c r="I15" s="230">
        <f>E15/BVGInfo!$C$18</f>
        <v>5905301.4973750012</v>
      </c>
      <c r="L15" s="248"/>
      <c r="M15" s="248"/>
      <c r="N15" s="248"/>
      <c r="O15" s="248"/>
      <c r="P15" s="248"/>
      <c r="Q15" s="248"/>
      <c r="R15" s="248"/>
      <c r="S15" s="248"/>
    </row>
    <row r="16" spans="2:19" s="56" customFormat="1" ht="20.25" x14ac:dyDescent="0.25">
      <c r="B16" s="227" t="s">
        <v>56</v>
      </c>
      <c r="C16" s="228">
        <v>730270.98</v>
      </c>
      <c r="D16" s="229">
        <f t="shared" si="0"/>
        <v>2.8037041894817178E-4</v>
      </c>
      <c r="E16" s="228">
        <v>7039838.8899999969</v>
      </c>
      <c r="F16" s="229">
        <f t="shared" si="1"/>
        <v>3.4748254888251826E-3</v>
      </c>
      <c r="G16" s="229">
        <f t="shared" si="2"/>
        <v>-0.89626595275676813</v>
      </c>
      <c r="H16" s="230">
        <f>C16/BVGInfo!$D$18</f>
        <v>8798.4455421686744</v>
      </c>
      <c r="I16" s="230">
        <f>E16/BVGInfo!$C$18</f>
        <v>87997.986124999967</v>
      </c>
      <c r="L16" s="248"/>
      <c r="M16" s="248"/>
      <c r="N16" s="248"/>
      <c r="O16" s="248"/>
      <c r="P16" s="248"/>
      <c r="Q16" s="248"/>
      <c r="R16" s="248"/>
      <c r="S16" s="248"/>
    </row>
    <row r="17" spans="2:19" s="56" customFormat="1" ht="20.25" x14ac:dyDescent="0.25">
      <c r="B17" s="227" t="s">
        <v>57</v>
      </c>
      <c r="C17" s="228">
        <v>3586217.1499999994</v>
      </c>
      <c r="D17" s="229">
        <f t="shared" si="0"/>
        <v>1.3768439830165763E-3</v>
      </c>
      <c r="E17" s="228">
        <v>7645624.8800000008</v>
      </c>
      <c r="F17" s="229">
        <f t="shared" si="1"/>
        <v>3.7738380985903488E-3</v>
      </c>
      <c r="G17" s="229">
        <f t="shared" si="2"/>
        <v>-0.53094518678504676</v>
      </c>
      <c r="H17" s="230">
        <f>C17/BVGInfo!$D$18</f>
        <v>43207.435542168671</v>
      </c>
      <c r="I17" s="230">
        <f>E17/BVGInfo!$C$18</f>
        <v>95570.311000000016</v>
      </c>
      <c r="L17" s="248"/>
      <c r="M17" s="248"/>
      <c r="N17" s="248"/>
      <c r="O17" s="248"/>
      <c r="P17" s="248"/>
      <c r="Q17" s="248"/>
      <c r="R17" s="248"/>
      <c r="S17" s="248"/>
    </row>
    <row r="18" spans="2:19" s="56" customFormat="1" ht="20.25" x14ac:dyDescent="0.25">
      <c r="B18" s="227" t="s">
        <v>58</v>
      </c>
      <c r="C18" s="228">
        <v>133095196.46000001</v>
      </c>
      <c r="D18" s="229">
        <f t="shared" si="0"/>
        <v>5.1098779786483417E-2</v>
      </c>
      <c r="E18" s="228">
        <v>116554140.96000001</v>
      </c>
      <c r="F18" s="229">
        <f t="shared" si="1"/>
        <v>5.7530478490244459E-2</v>
      </c>
      <c r="G18" s="229">
        <f t="shared" si="2"/>
        <v>0.14191735586362988</v>
      </c>
      <c r="H18" s="230">
        <f>C18/BVGInfo!$D$18</f>
        <v>1603556.5838554217</v>
      </c>
      <c r="I18" s="230">
        <f>E18/BVGInfo!$C$18</f>
        <v>1456926.7620000001</v>
      </c>
      <c r="L18" s="248"/>
      <c r="M18" s="248"/>
      <c r="N18" s="248"/>
      <c r="O18" s="248"/>
      <c r="P18" s="248"/>
      <c r="Q18" s="248"/>
      <c r="R18" s="248"/>
      <c r="S18" s="248"/>
    </row>
    <row r="19" spans="2:19" s="56" customFormat="1" ht="20.25" x14ac:dyDescent="0.25">
      <c r="B19" s="227" t="s">
        <v>59</v>
      </c>
      <c r="C19" s="228">
        <v>136074494.42000005</v>
      </c>
      <c r="D19" s="229">
        <f t="shared" si="0"/>
        <v>5.2242611377897118E-2</v>
      </c>
      <c r="E19" s="228">
        <v>216422659.65000004</v>
      </c>
      <c r="F19" s="229">
        <f t="shared" si="1"/>
        <v>0.10682502623453614</v>
      </c>
      <c r="G19" s="229">
        <f t="shared" si="2"/>
        <v>-0.37125578883440163</v>
      </c>
      <c r="H19" s="230">
        <f>C19/BVGInfo!$D$18</f>
        <v>1639451.7400000005</v>
      </c>
      <c r="I19" s="230">
        <f>E19/BVGInfo!$C$18</f>
        <v>2705283.2456250004</v>
      </c>
      <c r="L19" s="248"/>
      <c r="M19" s="248"/>
      <c r="N19" s="248"/>
      <c r="O19" s="248"/>
      <c r="P19" s="248"/>
      <c r="Q19" s="248"/>
      <c r="R19" s="248"/>
      <c r="S19" s="248"/>
    </row>
    <row r="20" spans="2:19" s="56" customFormat="1" ht="20.25" x14ac:dyDescent="0.25">
      <c r="B20" s="227" t="s">
        <v>60</v>
      </c>
      <c r="C20" s="228">
        <v>29538327.809999999</v>
      </c>
      <c r="D20" s="229">
        <f t="shared" si="0"/>
        <v>1.1340548330591109E-2</v>
      </c>
      <c r="E20" s="228">
        <v>46684199.480000004</v>
      </c>
      <c r="F20" s="229">
        <f t="shared" si="1"/>
        <v>2.3043062321913933E-2</v>
      </c>
      <c r="G20" s="229">
        <f t="shared" si="2"/>
        <v>-0.36727354995870659</v>
      </c>
      <c r="H20" s="230">
        <f>C20/BVGInfo!$D$18</f>
        <v>355883.46759036143</v>
      </c>
      <c r="I20" s="230">
        <f>E20/BVGInfo!$C$18</f>
        <v>583552.4935000001</v>
      </c>
      <c r="L20" s="248"/>
      <c r="M20" s="248"/>
      <c r="N20" s="248"/>
      <c r="O20" s="248"/>
      <c r="P20" s="248"/>
      <c r="Q20" s="248"/>
      <c r="R20" s="248"/>
      <c r="S20" s="248"/>
    </row>
    <row r="21" spans="2:19" s="56" customFormat="1" ht="20.25" x14ac:dyDescent="0.25">
      <c r="B21" s="227" t="s">
        <v>61</v>
      </c>
      <c r="C21" s="228">
        <v>4486697.1399999997</v>
      </c>
      <c r="D21" s="229">
        <f t="shared" si="0"/>
        <v>1.7225621601934177E-3</v>
      </c>
      <c r="E21" s="228">
        <v>66573.39</v>
      </c>
      <c r="F21" s="229">
        <f t="shared" si="1"/>
        <v>3.2860256614409484E-5</v>
      </c>
      <c r="G21" s="229">
        <f t="shared" si="2"/>
        <v>66.394752467915481</v>
      </c>
      <c r="H21" s="230">
        <f>C21/BVGInfo!$D$18</f>
        <v>54056.592048192768</v>
      </c>
      <c r="I21" s="230">
        <f>E21/BVGInfo!$C$18</f>
        <v>832.16737499999999</v>
      </c>
      <c r="L21" s="248"/>
      <c r="M21" s="248"/>
      <c r="N21" s="248"/>
      <c r="O21" s="248"/>
      <c r="P21" s="248"/>
      <c r="Q21" s="248"/>
      <c r="R21" s="248"/>
      <c r="S21" s="248"/>
    </row>
    <row r="22" spans="2:19" s="56" customFormat="1" ht="20.25" x14ac:dyDescent="0.25">
      <c r="B22" s="227" t="s">
        <v>62</v>
      </c>
      <c r="C22" s="228">
        <v>0</v>
      </c>
      <c r="D22" s="229">
        <f t="shared" si="0"/>
        <v>0</v>
      </c>
      <c r="E22" s="228">
        <v>0</v>
      </c>
      <c r="F22" s="229">
        <f t="shared" si="1"/>
        <v>0</v>
      </c>
      <c r="G22" s="229" t="s">
        <v>39</v>
      </c>
      <c r="H22" s="230">
        <f>C22/BVGInfo!$D$18</f>
        <v>0</v>
      </c>
      <c r="I22" s="230">
        <f>E22/BVGInfo!$C$18</f>
        <v>0</v>
      </c>
      <c r="L22" s="248"/>
      <c r="M22" s="248"/>
      <c r="N22" s="248"/>
      <c r="O22" s="248"/>
      <c r="P22" s="248"/>
      <c r="Q22" s="248"/>
      <c r="R22" s="248"/>
      <c r="S22" s="248"/>
    </row>
    <row r="23" spans="2:19" s="56" customFormat="1" ht="20.25" x14ac:dyDescent="0.25">
      <c r="B23" s="227" t="s">
        <v>63</v>
      </c>
      <c r="C23" s="228">
        <v>6657321.9700000007</v>
      </c>
      <c r="D23" s="229">
        <f t="shared" si="0"/>
        <v>2.5559226655860932E-3</v>
      </c>
      <c r="E23" s="228">
        <v>30099684.389999997</v>
      </c>
      <c r="F23" s="229">
        <f t="shared" si="1"/>
        <v>1.4857037520068232E-2</v>
      </c>
      <c r="G23" s="229">
        <f t="shared" si="2"/>
        <v>-0.77882419351175125</v>
      </c>
      <c r="H23" s="230">
        <f>C23/BVGInfo!$D$18</f>
        <v>80208.698433734942</v>
      </c>
      <c r="I23" s="230">
        <f>E23/BVGInfo!$C$18</f>
        <v>376246.05487499997</v>
      </c>
      <c r="L23" s="248"/>
      <c r="M23" s="248"/>
      <c r="N23" s="248"/>
      <c r="O23" s="248"/>
      <c r="P23" s="248"/>
      <c r="Q23" s="248"/>
      <c r="R23" s="248"/>
      <c r="S23" s="248"/>
    </row>
    <row r="24" spans="2:19" s="56" customFormat="1" ht="20.25" x14ac:dyDescent="0.25">
      <c r="B24" s="216"/>
      <c r="C24" s="210"/>
      <c r="D24" s="212"/>
      <c r="E24" s="215"/>
      <c r="F24" s="212"/>
      <c r="G24" s="217"/>
      <c r="H24" s="215"/>
      <c r="I24" s="215"/>
      <c r="L24" s="248"/>
      <c r="M24" s="248"/>
      <c r="N24" s="248"/>
      <c r="O24" s="248"/>
      <c r="P24" s="248"/>
      <c r="Q24" s="248"/>
      <c r="R24" s="248"/>
      <c r="S24" s="248"/>
    </row>
    <row r="25" spans="2:19" s="56" customFormat="1" ht="20.25" x14ac:dyDescent="0.25">
      <c r="B25" s="231" t="s">
        <v>13</v>
      </c>
      <c r="C25" s="232">
        <f>SUM(C5:C24)</f>
        <v>2604664867.0699997</v>
      </c>
      <c r="D25" s="233">
        <f>SUM(D5:D24)</f>
        <v>1</v>
      </c>
      <c r="E25" s="232">
        <f>SUM(E5:E24)</f>
        <v>2025954659.4900005</v>
      </c>
      <c r="F25" s="233">
        <f>SUM(F5:F24)</f>
        <v>0.99999999999999967</v>
      </c>
      <c r="G25" s="233">
        <f t="shared" si="2"/>
        <v>0.285648153510839</v>
      </c>
      <c r="H25" s="232">
        <f>C25/BVGInfo!$D$18</f>
        <v>31381504.422530118</v>
      </c>
      <c r="I25" s="232">
        <f>E25/BVGInfo!$C$18</f>
        <v>25324433.243625008</v>
      </c>
      <c r="L25" s="248"/>
      <c r="M25" s="248"/>
      <c r="N25" s="248"/>
      <c r="O25" s="248"/>
      <c r="P25" s="248"/>
      <c r="Q25" s="248"/>
      <c r="R25" s="248"/>
      <c r="S25" s="248"/>
    </row>
    <row r="26" spans="2:19" ht="5.25" customHeight="1" x14ac:dyDescent="0.25">
      <c r="B26" s="18"/>
      <c r="C26" s="218"/>
      <c r="D26" s="219"/>
      <c r="E26" s="218"/>
      <c r="F26" s="219"/>
      <c r="G26" s="220"/>
      <c r="H26" s="221"/>
      <c r="I26" s="221"/>
    </row>
    <row r="27" spans="2:19" x14ac:dyDescent="0.25">
      <c r="B27" s="222"/>
      <c r="C27" s="223"/>
      <c r="D27" s="224"/>
      <c r="E27" s="225"/>
      <c r="F27" s="224"/>
      <c r="G27" s="224"/>
      <c r="H27" s="161"/>
      <c r="I27" s="161"/>
      <c r="L27" s="365"/>
      <c r="M27" s="365"/>
      <c r="N27" s="365"/>
      <c r="O27" s="365"/>
      <c r="P27" s="365"/>
      <c r="Q27" s="365"/>
      <c r="R27" s="365"/>
      <c r="S27" s="365"/>
    </row>
    <row r="28" spans="2:19" x14ac:dyDescent="0.25">
      <c r="C28" s="38"/>
      <c r="E28" s="226"/>
      <c r="F28" s="208"/>
      <c r="H28" s="208"/>
      <c r="I28" s="208"/>
      <c r="L28" s="365"/>
      <c r="M28" s="365"/>
      <c r="N28" s="365"/>
      <c r="O28" s="365"/>
      <c r="P28" s="365"/>
      <c r="Q28" s="365"/>
      <c r="R28" s="365"/>
      <c r="S28" s="365"/>
    </row>
    <row r="29" spans="2:19" x14ac:dyDescent="0.25">
      <c r="E29" s="208"/>
      <c r="F29" s="208"/>
      <c r="H29" s="208"/>
      <c r="I29" s="208"/>
      <c r="L29" s="365"/>
      <c r="M29" s="365"/>
      <c r="N29" s="365"/>
      <c r="O29" s="365"/>
      <c r="P29" s="365"/>
      <c r="Q29" s="365"/>
      <c r="R29" s="365"/>
      <c r="S29" s="365"/>
    </row>
    <row r="30" spans="2:19" x14ac:dyDescent="0.25">
      <c r="E30" s="208"/>
      <c r="F30" s="208"/>
      <c r="H30" s="208"/>
      <c r="I30" s="208"/>
      <c r="L30" s="365"/>
      <c r="M30" s="365"/>
      <c r="N30" s="365"/>
      <c r="O30" s="365"/>
      <c r="P30" s="365"/>
      <c r="Q30" s="365"/>
      <c r="R30" s="365"/>
      <c r="S30" s="365"/>
    </row>
    <row r="31" spans="2:19" x14ac:dyDescent="0.25">
      <c r="E31" s="208"/>
      <c r="F31" s="208"/>
      <c r="H31" s="208"/>
      <c r="I31" s="208"/>
      <c r="L31" s="366"/>
      <c r="M31" s="367">
        <v>2024</v>
      </c>
      <c r="N31" s="366"/>
      <c r="O31" s="368"/>
      <c r="P31" s="367">
        <v>2023</v>
      </c>
      <c r="Q31" s="366"/>
      <c r="R31" s="365"/>
      <c r="S31" s="365"/>
    </row>
    <row r="32" spans="2:19" ht="11.25" customHeight="1" x14ac:dyDescent="0.25">
      <c r="E32" s="208"/>
      <c r="F32" s="208"/>
      <c r="H32" s="208"/>
      <c r="I32" s="208"/>
      <c r="L32" s="366"/>
      <c r="M32" s="366"/>
      <c r="N32" s="366"/>
      <c r="O32" s="368"/>
      <c r="P32" s="367"/>
      <c r="Q32" s="366"/>
      <c r="R32" s="365"/>
      <c r="S32" s="365"/>
    </row>
    <row r="33" spans="5:19" x14ac:dyDescent="0.25">
      <c r="E33" s="208"/>
      <c r="F33" s="208"/>
      <c r="H33" s="208"/>
      <c r="I33" s="208"/>
      <c r="L33" s="368" t="s">
        <v>51</v>
      </c>
      <c r="M33" s="367">
        <v>812683093.71999991</v>
      </c>
      <c r="N33" s="369">
        <f>+M33/$M$39</f>
        <v>0.31201061756332243</v>
      </c>
      <c r="O33" s="368" t="s">
        <v>51</v>
      </c>
      <c r="P33" s="367">
        <v>764445537.04999995</v>
      </c>
      <c r="Q33" s="369">
        <f>+P33/$P$39</f>
        <v>0.37732608351780006</v>
      </c>
      <c r="R33" s="365"/>
      <c r="S33" s="365"/>
    </row>
    <row r="34" spans="5:19" x14ac:dyDescent="0.25">
      <c r="E34" s="208"/>
      <c r="F34" s="208"/>
      <c r="H34" s="208"/>
      <c r="I34" s="208"/>
      <c r="L34" s="368" t="s">
        <v>53</v>
      </c>
      <c r="M34" s="367">
        <v>662041582.71000016</v>
      </c>
      <c r="N34" s="369">
        <f t="shared" ref="N34:N39" si="3">+M34/$M$39</f>
        <v>0.25417534174165518</v>
      </c>
      <c r="O34" s="368" t="s">
        <v>55</v>
      </c>
      <c r="P34" s="367">
        <v>472424119.79000008</v>
      </c>
      <c r="Q34" s="369">
        <f t="shared" ref="Q34:Q39" si="4">+P34/$P$39</f>
        <v>0.23318592919987899</v>
      </c>
      <c r="R34" s="365"/>
      <c r="S34" s="365"/>
    </row>
    <row r="35" spans="5:19" x14ac:dyDescent="0.25">
      <c r="E35" s="208"/>
      <c r="F35" s="208"/>
      <c r="H35" s="208"/>
      <c r="I35" s="208"/>
      <c r="L35" s="368" t="s">
        <v>55</v>
      </c>
      <c r="M35" s="367">
        <v>624594363.19999993</v>
      </c>
      <c r="N35" s="369">
        <f t="shared" si="3"/>
        <v>0.23979835989518647</v>
      </c>
      <c r="O35" s="368" t="s">
        <v>53</v>
      </c>
      <c r="P35" s="367">
        <v>270904069.18999976</v>
      </c>
      <c r="Q35" s="369">
        <f t="shared" si="4"/>
        <v>0.13371674826039556</v>
      </c>
      <c r="R35" s="365"/>
      <c r="S35" s="365"/>
    </row>
    <row r="36" spans="5:19" x14ac:dyDescent="0.25">
      <c r="E36" s="208"/>
      <c r="F36" s="208"/>
      <c r="H36" s="208"/>
      <c r="I36" s="208"/>
      <c r="L36" s="368" t="s">
        <v>50</v>
      </c>
      <c r="M36" s="367">
        <v>176627032</v>
      </c>
      <c r="N36" s="369">
        <f t="shared" si="3"/>
        <v>6.7811807282020353E-2</v>
      </c>
      <c r="O36" s="368" t="s">
        <v>59</v>
      </c>
      <c r="P36" s="367">
        <v>216422659.65000004</v>
      </c>
      <c r="Q36" s="369">
        <f t="shared" si="4"/>
        <v>0.10682502623453617</v>
      </c>
      <c r="R36" s="365"/>
      <c r="S36" s="365"/>
    </row>
    <row r="37" spans="5:19" x14ac:dyDescent="0.25">
      <c r="E37" s="208"/>
      <c r="F37" s="208"/>
      <c r="H37" s="208"/>
      <c r="I37" s="208"/>
      <c r="L37" s="368" t="s">
        <v>59</v>
      </c>
      <c r="M37" s="367">
        <v>136074494.42000005</v>
      </c>
      <c r="N37" s="369">
        <f t="shared" si="3"/>
        <v>5.2242611377897104E-2</v>
      </c>
      <c r="O37" s="368" t="s">
        <v>58</v>
      </c>
      <c r="P37" s="367">
        <v>116554140.96000001</v>
      </c>
      <c r="Q37" s="369">
        <f t="shared" si="4"/>
        <v>5.7530478490244473E-2</v>
      </c>
      <c r="R37" s="365"/>
      <c r="S37" s="365"/>
    </row>
    <row r="38" spans="5:19" x14ac:dyDescent="0.25">
      <c r="E38" s="208"/>
      <c r="F38" s="208"/>
      <c r="H38" s="208"/>
      <c r="I38" s="208"/>
      <c r="L38" s="368" t="s">
        <v>64</v>
      </c>
      <c r="M38" s="367">
        <v>192644301.01999998</v>
      </c>
      <c r="N38" s="369">
        <f t="shared" si="3"/>
        <v>7.3961262139918396E-2</v>
      </c>
      <c r="O38" s="368" t="s">
        <v>64</v>
      </c>
      <c r="P38" s="367">
        <v>185204132.84999999</v>
      </c>
      <c r="Q38" s="369">
        <f t="shared" si="4"/>
        <v>9.1415734297144641E-2</v>
      </c>
      <c r="R38" s="365"/>
      <c r="S38" s="365"/>
    </row>
    <row r="39" spans="5:19" x14ac:dyDescent="0.25">
      <c r="E39" s="208"/>
      <c r="F39" s="208"/>
      <c r="H39" s="208"/>
      <c r="I39" s="208"/>
      <c r="L39" s="368" t="s">
        <v>65</v>
      </c>
      <c r="M39" s="367">
        <f>SUM(M33:M38)</f>
        <v>2604664867.0700002</v>
      </c>
      <c r="N39" s="369">
        <f t="shared" si="3"/>
        <v>1</v>
      </c>
      <c r="O39" s="368" t="s">
        <v>65</v>
      </c>
      <c r="P39" s="367">
        <v>2025954659.49</v>
      </c>
      <c r="Q39" s="369">
        <f t="shared" si="4"/>
        <v>1</v>
      </c>
      <c r="R39" s="365"/>
      <c r="S39" s="365"/>
    </row>
    <row r="40" spans="5:19" x14ac:dyDescent="0.25">
      <c r="E40" s="208"/>
      <c r="F40" s="208"/>
      <c r="H40" s="208"/>
      <c r="I40" s="208"/>
      <c r="L40" s="368" t="s">
        <v>66</v>
      </c>
      <c r="M40" s="366">
        <v>83</v>
      </c>
      <c r="N40" s="369"/>
      <c r="O40" s="368" t="s">
        <v>66</v>
      </c>
      <c r="P40" s="366">
        <v>80</v>
      </c>
      <c r="Q40" s="366"/>
      <c r="R40" s="365"/>
      <c r="S40" s="365"/>
    </row>
    <row r="41" spans="5:19" x14ac:dyDescent="0.25">
      <c r="E41" s="208"/>
      <c r="F41" s="208"/>
      <c r="H41" s="208"/>
      <c r="I41" s="208"/>
      <c r="L41" s="365"/>
      <c r="M41" s="365"/>
      <c r="N41" s="365"/>
      <c r="O41" s="365"/>
      <c r="P41" s="370"/>
      <c r="Q41" s="365"/>
      <c r="R41" s="365"/>
      <c r="S41" s="365"/>
    </row>
    <row r="42" spans="5:19" x14ac:dyDescent="0.25">
      <c r="E42" s="208"/>
      <c r="F42" s="208"/>
      <c r="H42" s="208"/>
      <c r="I42" s="208"/>
      <c r="L42" s="371"/>
      <c r="M42" s="371"/>
      <c r="N42" s="371"/>
      <c r="O42" s="371"/>
      <c r="P42" s="370"/>
      <c r="Q42" s="365"/>
      <c r="R42" s="365"/>
      <c r="S42" s="365"/>
    </row>
    <row r="43" spans="5:19" x14ac:dyDescent="0.25">
      <c r="E43" s="208"/>
      <c r="F43" s="208"/>
      <c r="H43" s="208"/>
      <c r="I43" s="208"/>
      <c r="L43" s="371"/>
      <c r="M43" s="371"/>
      <c r="N43" s="371"/>
      <c r="O43" s="371"/>
      <c r="P43" s="365"/>
      <c r="Q43" s="365"/>
      <c r="R43" s="365"/>
      <c r="S43" s="365"/>
    </row>
    <row r="44" spans="5:19" x14ac:dyDescent="0.25">
      <c r="E44" s="208"/>
      <c r="F44" s="208"/>
      <c r="H44" s="208"/>
      <c r="I44" s="208"/>
      <c r="L44" s="371"/>
      <c r="M44" s="371"/>
      <c r="N44" s="371"/>
      <c r="O44" s="371"/>
      <c r="P44" s="365"/>
      <c r="Q44" s="365"/>
      <c r="R44" s="365"/>
      <c r="S44" s="365"/>
    </row>
    <row r="45" spans="5:19" x14ac:dyDescent="0.25">
      <c r="E45" s="208"/>
      <c r="F45" s="208"/>
      <c r="H45" s="208"/>
      <c r="I45" s="208"/>
      <c r="L45" s="371"/>
      <c r="M45" s="371"/>
      <c r="N45" s="371"/>
      <c r="O45" s="371"/>
      <c r="P45" s="365"/>
      <c r="Q45" s="365"/>
      <c r="R45" s="365"/>
      <c r="S45" s="365"/>
    </row>
    <row r="46" spans="5:19" x14ac:dyDescent="0.25">
      <c r="E46" s="208"/>
      <c r="F46" s="208"/>
      <c r="H46" s="208"/>
      <c r="I46" s="208"/>
      <c r="L46" s="371"/>
      <c r="M46" s="371"/>
      <c r="N46" s="371"/>
      <c r="O46" s="371"/>
      <c r="P46" s="365"/>
      <c r="Q46" s="365"/>
      <c r="R46" s="365"/>
      <c r="S46" s="365"/>
    </row>
    <row r="47" spans="5:19" x14ac:dyDescent="0.25">
      <c r="E47" s="208"/>
      <c r="F47" s="208"/>
      <c r="H47" s="208"/>
      <c r="I47" s="208"/>
      <c r="L47" s="371"/>
      <c r="M47" s="371"/>
      <c r="N47" s="371"/>
      <c r="O47" s="371"/>
      <c r="P47" s="365"/>
      <c r="Q47" s="365"/>
      <c r="R47" s="365"/>
      <c r="S47" s="365"/>
    </row>
    <row r="48" spans="5:19" x14ac:dyDescent="0.25">
      <c r="E48" s="208"/>
      <c r="F48" s="208"/>
      <c r="H48" s="208"/>
      <c r="I48" s="208"/>
      <c r="L48" s="371"/>
      <c r="M48" s="371"/>
      <c r="N48" s="371"/>
      <c r="O48" s="371"/>
      <c r="P48" s="365"/>
      <c r="Q48" s="365"/>
      <c r="R48" s="370"/>
      <c r="S48" s="365"/>
    </row>
    <row r="49" spans="12:19" x14ac:dyDescent="0.25">
      <c r="L49" s="365"/>
      <c r="M49" s="365"/>
      <c r="N49" s="365"/>
      <c r="O49" s="365"/>
      <c r="P49" s="365"/>
      <c r="Q49" s="365"/>
      <c r="R49" s="365"/>
      <c r="S49" s="365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55" zoomScaleNormal="55" workbookViewId="0">
      <selection activeCell="F6" sqref="F6"/>
    </sheetView>
  </sheetViews>
  <sheetFormatPr baseColWidth="10" defaultColWidth="11.5703125" defaultRowHeight="12.75" x14ac:dyDescent="0.2"/>
  <cols>
    <col min="1" max="1" width="3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1" customWidth="1"/>
    <col min="8" max="8" width="8.28515625" style="41" customWidth="1"/>
    <col min="9" max="9" width="6.85546875" style="41" customWidth="1"/>
    <col min="10" max="10" width="18.140625" style="253" customWidth="1"/>
    <col min="11" max="11" width="24.85546875" style="347" customWidth="1"/>
    <col min="12" max="12" width="16.7109375" style="347" bestFit="1" customWidth="1"/>
    <col min="13" max="13" width="11.85546875" style="347" bestFit="1" customWidth="1"/>
    <col min="14" max="17" width="11.5703125" style="347"/>
    <col min="18" max="20" width="11.5703125" style="249"/>
    <col min="21" max="16384" width="11.5703125" style="1"/>
  </cols>
  <sheetData>
    <row r="1" spans="1:20" ht="75" customHeight="1" x14ac:dyDescent="0.2">
      <c r="B1" s="445" t="s">
        <v>348</v>
      </c>
      <c r="C1" s="446"/>
      <c r="D1" s="446"/>
      <c r="E1" s="446"/>
      <c r="F1" s="447"/>
      <c r="G1" s="116"/>
      <c r="I1" s="127"/>
    </row>
    <row r="2" spans="1:20" ht="15.75" customHeight="1" x14ac:dyDescent="0.2">
      <c r="A2" s="118"/>
      <c r="B2" s="117"/>
      <c r="G2" s="1"/>
      <c r="H2" s="1"/>
      <c r="I2" s="118"/>
    </row>
    <row r="3" spans="1:20" ht="9.75" customHeight="1" x14ac:dyDescent="0.25">
      <c r="B3" s="122"/>
      <c r="C3" s="119"/>
      <c r="D3" s="120"/>
      <c r="E3" s="121"/>
      <c r="F3" s="121"/>
      <c r="I3" s="127"/>
    </row>
    <row r="4" spans="1:20" s="58" customFormat="1" ht="35.25" customHeight="1" x14ac:dyDescent="0.8">
      <c r="B4" s="123"/>
      <c r="C4" s="146"/>
      <c r="D4" s="145" t="s">
        <v>10</v>
      </c>
      <c r="E4" s="144" t="s">
        <v>67</v>
      </c>
      <c r="F4" s="144" t="s">
        <v>68</v>
      </c>
      <c r="G4" s="372" t="s">
        <v>69</v>
      </c>
      <c r="H4" s="57"/>
      <c r="I4" s="128"/>
      <c r="J4" s="254"/>
      <c r="K4" s="348"/>
      <c r="L4" s="348"/>
      <c r="M4" s="348"/>
      <c r="N4" s="348"/>
      <c r="O4" s="348"/>
      <c r="P4" s="348"/>
      <c r="Q4" s="348"/>
      <c r="R4" s="250"/>
      <c r="S4" s="250"/>
      <c r="T4" s="250"/>
    </row>
    <row r="5" spans="1:20" s="58" customFormat="1" ht="17.45" customHeight="1" x14ac:dyDescent="0.8">
      <c r="B5" s="123"/>
      <c r="C5" s="134" t="s">
        <v>70</v>
      </c>
      <c r="D5" s="160">
        <f>+'CV Año'!F34/2</f>
        <v>1299674.4100000001</v>
      </c>
      <c r="E5" s="160">
        <v>7053285.7600000063</v>
      </c>
      <c r="F5" s="160">
        <f>SUM(D5:E5)</f>
        <v>8352960.1700000064</v>
      </c>
      <c r="G5" s="135">
        <f>D5/F5</f>
        <v>0.15559446993029288</v>
      </c>
      <c r="H5" s="129"/>
      <c r="I5" s="130"/>
      <c r="J5" s="254"/>
      <c r="K5" s="348"/>
      <c r="L5" s="348"/>
      <c r="M5" s="348"/>
      <c r="N5" s="348"/>
      <c r="O5" s="348"/>
      <c r="P5" s="348"/>
      <c r="Q5" s="348"/>
      <c r="R5" s="250"/>
      <c r="S5" s="250"/>
      <c r="T5" s="250"/>
    </row>
    <row r="6" spans="1:20" s="58" customFormat="1" ht="17.45" customHeight="1" x14ac:dyDescent="0.8">
      <c r="B6" s="123"/>
      <c r="C6" s="134" t="s">
        <v>12</v>
      </c>
      <c r="D6" s="160">
        <f>+D7-D5</f>
        <v>2603365192.6600003</v>
      </c>
      <c r="E6" s="160">
        <f>+E7-E5</f>
        <v>3010428334.1599965</v>
      </c>
      <c r="F6" s="160">
        <f>SUM(D6:E6)</f>
        <v>5613793526.8199968</v>
      </c>
      <c r="G6" s="135">
        <f t="shared" ref="G6:G7" si="0">D6/F6</f>
        <v>0.46374437895201837</v>
      </c>
      <c r="H6" s="129"/>
      <c r="I6" s="130"/>
      <c r="J6" s="254"/>
      <c r="K6" s="349"/>
      <c r="L6" s="349"/>
      <c r="M6" s="348"/>
      <c r="N6" s="348"/>
      <c r="O6" s="348"/>
      <c r="P6" s="348"/>
      <c r="Q6" s="348"/>
      <c r="R6" s="250"/>
      <c r="S6" s="250"/>
      <c r="T6" s="250"/>
    </row>
    <row r="7" spans="1:20" s="58" customFormat="1" ht="17.45" customHeight="1" x14ac:dyDescent="0.8">
      <c r="B7" s="123"/>
      <c r="C7" s="134" t="s">
        <v>13</v>
      </c>
      <c r="D7" s="160">
        <f>+'CV Año'!D53/2</f>
        <v>2604664867.0700002</v>
      </c>
      <c r="E7" s="160">
        <v>3017481619.9199967</v>
      </c>
      <c r="F7" s="160">
        <f>SUM(F5:F6)</f>
        <v>5622146486.9899969</v>
      </c>
      <c r="G7" s="135">
        <f t="shared" si="0"/>
        <v>0.46328655311585348</v>
      </c>
      <c r="H7" s="57"/>
      <c r="I7" s="130"/>
      <c r="J7" s="254"/>
      <c r="K7" s="349"/>
      <c r="L7" s="350" t="s">
        <v>71</v>
      </c>
      <c r="M7" s="348"/>
      <c r="N7" s="348"/>
      <c r="O7" s="348"/>
      <c r="P7" s="348"/>
      <c r="Q7" s="348"/>
      <c r="R7" s="250"/>
      <c r="S7" s="250"/>
      <c r="T7" s="250"/>
    </row>
    <row r="8" spans="1:20" ht="19.899999999999999" customHeight="1" x14ac:dyDescent="0.45">
      <c r="B8" s="124"/>
      <c r="C8" s="125"/>
      <c r="D8" s="373"/>
      <c r="E8" s="373"/>
      <c r="F8" s="126"/>
      <c r="G8" s="133"/>
      <c r="H8" s="131"/>
      <c r="I8" s="132"/>
      <c r="K8" s="351" t="s">
        <v>72</v>
      </c>
      <c r="L8" s="352">
        <f>+D5</f>
        <v>1299674.4100000001</v>
      </c>
      <c r="M8" s="353">
        <f>+L8/L10</f>
        <v>0.15559446993029288</v>
      </c>
    </row>
    <row r="9" spans="1:20" ht="7.9" customHeight="1" x14ac:dyDescent="0.2">
      <c r="B9" s="136"/>
      <c r="D9" s="2"/>
      <c r="I9" s="137"/>
      <c r="K9" s="354" t="s">
        <v>73</v>
      </c>
      <c r="L9" s="355">
        <f>+E5</f>
        <v>7053285.7600000063</v>
      </c>
      <c r="M9" s="356">
        <f>+L9/L10</f>
        <v>0.84440553006970709</v>
      </c>
    </row>
    <row r="10" spans="1:20" x14ac:dyDescent="0.2">
      <c r="B10" s="117"/>
      <c r="I10" s="127"/>
      <c r="K10" s="357"/>
      <c r="L10" s="358">
        <f>+F5</f>
        <v>8352960.1700000064</v>
      </c>
      <c r="M10" s="356">
        <v>0.99999999999999989</v>
      </c>
    </row>
    <row r="11" spans="1:20" ht="12" customHeight="1" x14ac:dyDescent="0.2">
      <c r="B11" s="117"/>
      <c r="I11" s="127"/>
      <c r="K11" s="357"/>
      <c r="L11" s="357"/>
      <c r="M11" s="359"/>
    </row>
    <row r="12" spans="1:20" ht="12" customHeight="1" x14ac:dyDescent="0.2">
      <c r="B12" s="117"/>
      <c r="I12" s="127"/>
      <c r="K12" s="357"/>
      <c r="L12" s="360" t="s">
        <v>74</v>
      </c>
    </row>
    <row r="13" spans="1:20" ht="12" customHeight="1" x14ac:dyDescent="0.2">
      <c r="B13" s="117"/>
      <c r="I13" s="127"/>
      <c r="K13" s="354" t="s">
        <v>72</v>
      </c>
      <c r="L13" s="361">
        <f>+D6</f>
        <v>2603365192.6600003</v>
      </c>
      <c r="M13" s="356">
        <f>+L13/L15</f>
        <v>0.46374437895201837</v>
      </c>
    </row>
    <row r="14" spans="1:20" ht="12" customHeight="1" x14ac:dyDescent="0.2">
      <c r="B14" s="117"/>
      <c r="I14" s="127"/>
      <c r="K14" s="354" t="s">
        <v>73</v>
      </c>
      <c r="L14" s="361">
        <f>+E6</f>
        <v>3010428334.1599965</v>
      </c>
      <c r="M14" s="356">
        <f>+L14/L15</f>
        <v>0.53625562104798163</v>
      </c>
    </row>
    <row r="15" spans="1:20" ht="12" customHeight="1" x14ac:dyDescent="0.2">
      <c r="B15" s="117"/>
      <c r="I15" s="127"/>
      <c r="K15" s="357"/>
      <c r="L15" s="362">
        <f>+F6</f>
        <v>5613793526.8199968</v>
      </c>
      <c r="M15" s="356">
        <v>1</v>
      </c>
    </row>
    <row r="16" spans="1:20" ht="12" customHeight="1" x14ac:dyDescent="0.2">
      <c r="B16" s="117"/>
      <c r="I16" s="127"/>
      <c r="J16" s="255"/>
      <c r="K16" s="357"/>
      <c r="L16" s="357"/>
    </row>
    <row r="17" spans="2:20" ht="12" customHeight="1" x14ac:dyDescent="0.2">
      <c r="B17" s="117"/>
      <c r="I17" s="127"/>
      <c r="K17" s="357"/>
      <c r="L17" s="360" t="s">
        <v>13</v>
      </c>
    </row>
    <row r="18" spans="2:20" ht="12" customHeight="1" x14ac:dyDescent="0.2">
      <c r="B18" s="117"/>
      <c r="I18" s="127"/>
      <c r="K18" s="354" t="s">
        <v>72</v>
      </c>
      <c r="L18" s="358">
        <f>+D7</f>
        <v>2604664867.0700002</v>
      </c>
      <c r="M18" s="356">
        <f>+L18/L20</f>
        <v>0.46328655311585348</v>
      </c>
    </row>
    <row r="19" spans="2:20" ht="12" customHeight="1" x14ac:dyDescent="0.2">
      <c r="B19" s="117"/>
      <c r="I19" s="127"/>
      <c r="K19" s="354" t="s">
        <v>73</v>
      </c>
      <c r="L19" s="358">
        <f>+E7</f>
        <v>3017481619.9199967</v>
      </c>
      <c r="M19" s="356">
        <f>+L19/L20</f>
        <v>0.53671344688414657</v>
      </c>
    </row>
    <row r="20" spans="2:20" ht="12" customHeight="1" x14ac:dyDescent="0.2">
      <c r="B20" s="117"/>
      <c r="I20" s="127"/>
      <c r="K20" s="357"/>
      <c r="L20" s="358">
        <f>+F7</f>
        <v>5622146486.9899969</v>
      </c>
      <c r="M20" s="356">
        <v>1</v>
      </c>
    </row>
    <row r="21" spans="2:20" ht="12" customHeight="1" x14ac:dyDescent="0.2">
      <c r="B21" s="117"/>
      <c r="I21" s="127"/>
      <c r="K21" s="357"/>
      <c r="L21" s="357"/>
    </row>
    <row r="22" spans="2:20" ht="12" customHeight="1" x14ac:dyDescent="0.2">
      <c r="B22" s="117"/>
      <c r="I22" s="127"/>
      <c r="K22" s="357"/>
      <c r="L22" s="357"/>
    </row>
    <row r="23" spans="2:20" ht="12" customHeight="1" x14ac:dyDescent="0.2">
      <c r="B23" s="117"/>
      <c r="I23" s="127"/>
      <c r="K23" s="357"/>
      <c r="L23" s="357"/>
    </row>
    <row r="24" spans="2:20" ht="34.5" customHeight="1" x14ac:dyDescent="0.2">
      <c r="B24" s="117"/>
      <c r="I24" s="127"/>
      <c r="K24" s="357"/>
      <c r="L24" s="357"/>
    </row>
    <row r="25" spans="2:20" ht="12" customHeight="1" x14ac:dyDescent="0.2">
      <c r="B25" s="117"/>
      <c r="I25" s="127"/>
      <c r="K25" s="357"/>
      <c r="L25" s="357"/>
    </row>
    <row r="26" spans="2:20" ht="12" customHeight="1" x14ac:dyDescent="0.2">
      <c r="B26" s="117"/>
      <c r="I26" s="127"/>
      <c r="K26" s="357"/>
      <c r="L26" s="357"/>
    </row>
    <row r="27" spans="2:20" ht="9.75" customHeight="1" x14ac:dyDescent="0.2">
      <c r="B27" s="117"/>
      <c r="I27" s="127"/>
      <c r="K27" s="357"/>
      <c r="L27" s="357"/>
    </row>
    <row r="28" spans="2:20" ht="16.5" customHeight="1" x14ac:dyDescent="0.2">
      <c r="B28" s="138"/>
      <c r="C28" s="139"/>
      <c r="D28" s="139"/>
      <c r="E28" s="139"/>
      <c r="F28" s="139"/>
      <c r="G28" s="131"/>
      <c r="H28" s="131"/>
      <c r="I28" s="132"/>
      <c r="K28" s="357"/>
      <c r="L28" s="357"/>
    </row>
    <row r="29" spans="2:20" ht="16.5" customHeight="1" x14ac:dyDescent="0.2">
      <c r="B29" s="136"/>
      <c r="I29" s="137"/>
      <c r="K29" s="357"/>
      <c r="L29" s="357"/>
    </row>
    <row r="30" spans="2:20" ht="21.75" customHeight="1" x14ac:dyDescent="0.2">
      <c r="B30" s="117"/>
      <c r="C30" s="444" t="s">
        <v>75</v>
      </c>
      <c r="D30" s="444"/>
      <c r="E30" s="444"/>
      <c r="F30" s="444"/>
      <c r="G30" s="444"/>
      <c r="I30" s="127"/>
      <c r="K30" s="357"/>
      <c r="L30" s="357"/>
    </row>
    <row r="31" spans="2:20" s="3" customFormat="1" ht="19.149999999999999" customHeight="1" x14ac:dyDescent="0.4">
      <c r="B31" s="140"/>
      <c r="C31" s="147"/>
      <c r="D31" s="148"/>
      <c r="E31" s="158"/>
      <c r="F31" s="148"/>
      <c r="G31" s="148"/>
      <c r="H31" s="42"/>
      <c r="I31" s="141"/>
      <c r="J31" s="253"/>
      <c r="K31" s="357"/>
      <c r="L31" s="357"/>
      <c r="M31" s="347"/>
      <c r="N31" s="347"/>
      <c r="O31" s="347"/>
      <c r="P31" s="347"/>
      <c r="Q31" s="347"/>
      <c r="R31" s="249"/>
      <c r="S31" s="249"/>
      <c r="T31" s="249"/>
    </row>
    <row r="32" spans="2:20" ht="36" customHeight="1" x14ac:dyDescent="0.3">
      <c r="B32" s="117"/>
      <c r="C32" s="149"/>
      <c r="D32" s="157" t="s">
        <v>10</v>
      </c>
      <c r="E32" s="155" t="s">
        <v>67</v>
      </c>
      <c r="F32" s="155" t="s">
        <v>76</v>
      </c>
      <c r="G32" s="156" t="s">
        <v>77</v>
      </c>
      <c r="I32" s="127"/>
      <c r="K32" s="357" t="s">
        <v>71</v>
      </c>
      <c r="L32" s="357"/>
      <c r="P32" s="419"/>
      <c r="Q32" s="419"/>
      <c r="R32" s="419"/>
      <c r="S32" s="419"/>
    </row>
    <row r="33" spans="2:20" s="3" customFormat="1" ht="19.149999999999999" customHeight="1" x14ac:dyDescent="0.2">
      <c r="B33" s="140"/>
      <c r="C33" s="153" t="s">
        <v>70</v>
      </c>
      <c r="D33" s="159">
        <f>+D5</f>
        <v>1299674.4100000001</v>
      </c>
      <c r="E33" s="159">
        <f>+E5</f>
        <v>7053285.7600000063</v>
      </c>
      <c r="F33" s="159">
        <f>SUM(D33:E33)</f>
        <v>8352960.1700000064</v>
      </c>
      <c r="G33" s="154">
        <f>D33/F33</f>
        <v>0.15559446993029288</v>
      </c>
      <c r="H33" s="43"/>
      <c r="I33" s="141"/>
      <c r="J33" s="253"/>
      <c r="K33" s="354" t="s">
        <v>72</v>
      </c>
      <c r="L33" s="358">
        <f>+D33</f>
        <v>1299674.4100000001</v>
      </c>
      <c r="M33" s="356">
        <f>+L33/L35</f>
        <v>0.15559446993029288</v>
      </c>
      <c r="N33" s="347"/>
      <c r="O33" s="347"/>
      <c r="P33" s="419"/>
      <c r="Q33" s="419"/>
      <c r="R33" s="419"/>
      <c r="S33" s="419"/>
      <c r="T33" s="249"/>
    </row>
    <row r="34" spans="2:20" s="3" customFormat="1" ht="19.149999999999999" customHeight="1" x14ac:dyDescent="0.2">
      <c r="B34" s="140"/>
      <c r="C34" s="153" t="s">
        <v>12</v>
      </c>
      <c r="D34" s="159">
        <f>+D35-D33</f>
        <v>979328439.00594532</v>
      </c>
      <c r="E34" s="159">
        <f>+E35-E33</f>
        <v>1215259254.6948414</v>
      </c>
      <c r="F34" s="159">
        <f>SUM(D34:E34)</f>
        <v>2194587693.7007866</v>
      </c>
      <c r="G34" s="154">
        <f t="shared" ref="G34:G35" si="1">D34/F34</f>
        <v>0.44624712050329596</v>
      </c>
      <c r="H34" s="43"/>
      <c r="I34" s="141"/>
      <c r="J34" s="253"/>
      <c r="K34" s="354" t="s">
        <v>73</v>
      </c>
      <c r="L34" s="358">
        <f>+E33</f>
        <v>7053285.7600000063</v>
      </c>
      <c r="M34" s="356">
        <f>+L34/L35</f>
        <v>0.84440553006970709</v>
      </c>
      <c r="N34" s="347"/>
      <c r="O34" s="347"/>
      <c r="P34" s="419"/>
      <c r="Q34" s="419"/>
      <c r="R34" s="419"/>
      <c r="S34" s="419"/>
      <c r="T34" s="249"/>
    </row>
    <row r="35" spans="2:20" s="3" customFormat="1" ht="19.149999999999999" customHeight="1" x14ac:dyDescent="0.2">
      <c r="B35" s="140"/>
      <c r="C35" s="153" t="s">
        <v>13</v>
      </c>
      <c r="D35" s="159">
        <f>+'CV Año'!L53/2</f>
        <v>980628113.41594529</v>
      </c>
      <c r="E35" s="159">
        <v>1222312540.4548414</v>
      </c>
      <c r="F35" s="159">
        <f>SUM(F33:F34)</f>
        <v>2202940653.8707867</v>
      </c>
      <c r="G35" s="154">
        <f t="shared" si="1"/>
        <v>0.4451450436001913</v>
      </c>
      <c r="H35" s="42"/>
      <c r="I35" s="141"/>
      <c r="J35" s="253"/>
      <c r="K35" s="357"/>
      <c r="L35" s="358">
        <f>SUM(L33:L34)</f>
        <v>8352960.1700000064</v>
      </c>
      <c r="M35" s="356">
        <v>1</v>
      </c>
      <c r="N35" s="347"/>
      <c r="O35" s="347"/>
      <c r="P35" s="419"/>
      <c r="Q35" s="419"/>
      <c r="R35" s="419"/>
      <c r="S35" s="419"/>
      <c r="T35" s="249"/>
    </row>
    <row r="36" spans="2:20" ht="19.149999999999999" customHeight="1" x14ac:dyDescent="0.2">
      <c r="B36" s="117"/>
      <c r="D36" s="373"/>
      <c r="E36" s="373"/>
      <c r="I36" s="127"/>
      <c r="K36" s="357"/>
      <c r="L36" s="357"/>
      <c r="M36" s="359"/>
      <c r="P36" s="419"/>
      <c r="Q36" s="419"/>
      <c r="R36" s="419"/>
      <c r="S36" s="419"/>
    </row>
    <row r="37" spans="2:20" ht="9.75" customHeight="1" x14ac:dyDescent="0.3">
      <c r="B37" s="117"/>
      <c r="C37" s="150"/>
      <c r="D37" s="151"/>
      <c r="E37" s="151"/>
      <c r="F37" s="152"/>
      <c r="G37" s="152"/>
      <c r="I37" s="127"/>
      <c r="K37" s="357"/>
      <c r="L37" s="357"/>
      <c r="P37" s="419"/>
      <c r="Q37" s="419"/>
      <c r="R37" s="419"/>
      <c r="S37" s="419"/>
    </row>
    <row r="38" spans="2:20" ht="12.6" customHeight="1" x14ac:dyDescent="0.2">
      <c r="B38" s="138"/>
      <c r="C38" s="139"/>
      <c r="D38" s="139"/>
      <c r="E38" s="139"/>
      <c r="F38" s="139"/>
      <c r="G38" s="133"/>
      <c r="H38" s="131"/>
      <c r="I38" s="132"/>
      <c r="K38" s="357" t="s">
        <v>74</v>
      </c>
      <c r="L38" s="357"/>
      <c r="P38" s="419"/>
      <c r="Q38" s="419"/>
      <c r="R38" s="419"/>
      <c r="S38" s="419"/>
    </row>
    <row r="39" spans="2:20" x14ac:dyDescent="0.2">
      <c r="B39" s="136"/>
      <c r="H39" s="142"/>
      <c r="I39" s="137"/>
      <c r="K39" s="354" t="s">
        <v>72</v>
      </c>
      <c r="L39" s="358">
        <f>+D34</f>
        <v>979328439.00594532</v>
      </c>
      <c r="M39" s="356">
        <f>+L39/L41</f>
        <v>0.44624712050329596</v>
      </c>
      <c r="P39" s="419"/>
      <c r="Q39" s="419"/>
      <c r="R39" s="419"/>
      <c r="S39" s="419"/>
    </row>
    <row r="40" spans="2:20" ht="12" customHeight="1" x14ac:dyDescent="0.2">
      <c r="B40" s="117"/>
      <c r="I40" s="127"/>
      <c r="K40" s="354" t="s">
        <v>73</v>
      </c>
      <c r="L40" s="358">
        <f>+E34</f>
        <v>1215259254.6948414</v>
      </c>
      <c r="M40" s="356">
        <f>+L40/L41</f>
        <v>0.55375287949670404</v>
      </c>
      <c r="P40" s="419"/>
      <c r="Q40" s="419"/>
      <c r="R40" s="419"/>
      <c r="S40" s="419"/>
    </row>
    <row r="41" spans="2:20" ht="12" customHeight="1" x14ac:dyDescent="0.2">
      <c r="B41" s="117"/>
      <c r="I41" s="127"/>
      <c r="K41" s="357"/>
      <c r="L41" s="358">
        <f>SUM(L39:L40)</f>
        <v>2194587693.7007866</v>
      </c>
      <c r="M41" s="356">
        <v>1</v>
      </c>
      <c r="P41" s="419"/>
      <c r="Q41" s="419"/>
      <c r="R41" s="419"/>
      <c r="S41" s="419"/>
    </row>
    <row r="42" spans="2:20" ht="12" customHeight="1" x14ac:dyDescent="0.2">
      <c r="B42" s="117"/>
      <c r="I42" s="127"/>
      <c r="K42" s="357"/>
      <c r="L42" s="357"/>
      <c r="P42" s="419"/>
      <c r="Q42" s="419"/>
      <c r="R42" s="419"/>
      <c r="S42" s="419"/>
    </row>
    <row r="43" spans="2:20" ht="12" customHeight="1" x14ac:dyDescent="0.2">
      <c r="B43" s="117"/>
      <c r="I43" s="127"/>
      <c r="K43" s="357" t="s">
        <v>13</v>
      </c>
      <c r="L43" s="357"/>
      <c r="P43" s="419"/>
      <c r="Q43" s="419"/>
      <c r="R43" s="419"/>
      <c r="S43" s="419"/>
    </row>
    <row r="44" spans="2:20" ht="12" customHeight="1" x14ac:dyDescent="0.2">
      <c r="B44" s="117"/>
      <c r="I44" s="127"/>
      <c r="K44" s="354" t="s">
        <v>72</v>
      </c>
      <c r="L44" s="358">
        <f>+D35</f>
        <v>980628113.41594529</v>
      </c>
      <c r="M44" s="356">
        <f>+L44/L46</f>
        <v>0.4451450436001913</v>
      </c>
      <c r="P44" s="419"/>
      <c r="Q44" s="419"/>
      <c r="R44" s="419"/>
      <c r="S44" s="419"/>
    </row>
    <row r="45" spans="2:20" ht="12" customHeight="1" x14ac:dyDescent="0.2">
      <c r="B45" s="117"/>
      <c r="I45" s="127"/>
      <c r="J45" s="255"/>
      <c r="K45" s="354" t="s">
        <v>73</v>
      </c>
      <c r="L45" s="358">
        <f>+E35</f>
        <v>1222312540.4548414</v>
      </c>
      <c r="M45" s="356">
        <f>+L45/L46</f>
        <v>0.55485495639980864</v>
      </c>
      <c r="P45" s="419"/>
      <c r="Q45" s="419"/>
      <c r="R45" s="419"/>
      <c r="S45" s="419"/>
    </row>
    <row r="46" spans="2:20" ht="12" customHeight="1" x14ac:dyDescent="0.2">
      <c r="B46" s="117"/>
      <c r="I46" s="127"/>
      <c r="K46" s="357"/>
      <c r="L46" s="358">
        <f>SUM(L44:L45)</f>
        <v>2202940653.8707867</v>
      </c>
      <c r="M46" s="356">
        <v>1</v>
      </c>
      <c r="P46" s="419"/>
      <c r="Q46" s="419"/>
      <c r="R46" s="419"/>
      <c r="S46" s="419"/>
    </row>
    <row r="47" spans="2:20" ht="12" customHeight="1" x14ac:dyDescent="0.2">
      <c r="B47" s="117"/>
      <c r="I47" s="127"/>
      <c r="K47" s="357"/>
      <c r="L47" s="357"/>
      <c r="P47" s="419"/>
      <c r="Q47" s="419"/>
      <c r="R47" s="419"/>
      <c r="S47" s="419"/>
    </row>
    <row r="48" spans="2:20" ht="12" customHeight="1" x14ac:dyDescent="0.2">
      <c r="B48" s="117"/>
      <c r="I48" s="127"/>
      <c r="K48" s="357"/>
      <c r="L48" s="357"/>
      <c r="P48" s="419"/>
      <c r="Q48" s="419"/>
      <c r="R48" s="419"/>
      <c r="S48" s="419"/>
    </row>
    <row r="49" spans="2:20" ht="12" customHeight="1" x14ac:dyDescent="0.2">
      <c r="B49" s="117"/>
      <c r="I49" s="127"/>
      <c r="K49" s="357"/>
      <c r="L49" s="357"/>
      <c r="P49" s="419"/>
      <c r="Q49" s="419"/>
      <c r="R49" s="419"/>
      <c r="S49" s="419"/>
    </row>
    <row r="50" spans="2:20" ht="12" customHeight="1" x14ac:dyDescent="0.2">
      <c r="B50" s="117"/>
      <c r="I50" s="127"/>
      <c r="P50" s="419"/>
      <c r="Q50" s="419"/>
      <c r="R50" s="419"/>
      <c r="S50" s="419"/>
    </row>
    <row r="51" spans="2:20" ht="12" customHeight="1" x14ac:dyDescent="0.2">
      <c r="B51" s="117"/>
      <c r="I51" s="127"/>
      <c r="P51" s="419"/>
      <c r="Q51" s="419"/>
      <c r="R51" s="419"/>
      <c r="S51" s="419"/>
    </row>
    <row r="52" spans="2:20" ht="12" customHeight="1" x14ac:dyDescent="0.2">
      <c r="B52" s="117"/>
      <c r="I52" s="127"/>
      <c r="P52" s="419"/>
      <c r="Q52" s="419"/>
      <c r="R52" s="419"/>
      <c r="S52" s="419"/>
    </row>
    <row r="53" spans="2:20" ht="12" customHeight="1" x14ac:dyDescent="0.2">
      <c r="B53" s="117"/>
      <c r="I53" s="127"/>
      <c r="K53" s="419"/>
      <c r="L53" s="419"/>
      <c r="M53" s="419"/>
      <c r="N53" s="419"/>
      <c r="O53" s="419"/>
      <c r="P53" s="419"/>
      <c r="Q53" s="419"/>
      <c r="R53" s="419"/>
      <c r="S53" s="419"/>
    </row>
    <row r="54" spans="2:20" ht="12" customHeight="1" x14ac:dyDescent="0.2">
      <c r="B54" s="117"/>
      <c r="I54" s="127"/>
      <c r="K54" s="419"/>
      <c r="L54" s="419"/>
      <c r="M54" s="419"/>
      <c r="N54" s="419"/>
      <c r="O54" s="419"/>
      <c r="P54" s="419"/>
      <c r="Q54" s="419"/>
      <c r="R54" s="419"/>
      <c r="S54" s="419"/>
    </row>
    <row r="55" spans="2:20" ht="9.75" customHeight="1" x14ac:dyDescent="0.2">
      <c r="B55" s="117"/>
      <c r="I55" s="127"/>
      <c r="K55" s="419"/>
      <c r="L55" s="419"/>
      <c r="M55" s="419"/>
      <c r="N55" s="419"/>
      <c r="O55" s="419"/>
      <c r="P55" s="419"/>
      <c r="Q55" s="419"/>
      <c r="R55" s="419"/>
      <c r="S55" s="419"/>
    </row>
    <row r="56" spans="2:20" ht="9.75" customHeight="1" x14ac:dyDescent="0.2">
      <c r="B56" s="117"/>
      <c r="I56" s="127"/>
      <c r="K56" s="419"/>
      <c r="L56" s="419"/>
      <c r="M56" s="419"/>
      <c r="N56" s="419"/>
      <c r="O56" s="419"/>
      <c r="P56" s="419"/>
      <c r="Q56" s="419"/>
      <c r="R56" s="419"/>
      <c r="S56" s="419"/>
    </row>
    <row r="57" spans="2:20" ht="9.75" customHeight="1" x14ac:dyDescent="0.2">
      <c r="B57" s="117"/>
      <c r="I57" s="127"/>
      <c r="K57" s="419"/>
      <c r="L57" s="419"/>
      <c r="M57" s="419"/>
      <c r="N57" s="419"/>
      <c r="O57" s="419"/>
      <c r="P57" s="419"/>
      <c r="Q57" s="419"/>
      <c r="R57" s="419"/>
      <c r="S57" s="419"/>
    </row>
    <row r="58" spans="2:20" ht="9.75" customHeight="1" x14ac:dyDescent="0.2">
      <c r="B58" s="117"/>
      <c r="I58" s="127"/>
      <c r="K58" s="419"/>
      <c r="L58" s="419"/>
      <c r="M58" s="419"/>
      <c r="N58" s="419"/>
      <c r="O58" s="419"/>
      <c r="P58" s="419"/>
      <c r="Q58" s="419"/>
      <c r="R58" s="419"/>
      <c r="S58" s="419"/>
    </row>
    <row r="59" spans="2:20" s="3" customFormat="1" ht="14.25" x14ac:dyDescent="0.2">
      <c r="B59" s="140"/>
      <c r="G59" s="42"/>
      <c r="H59" s="42"/>
      <c r="I59" s="143"/>
      <c r="J59" s="253"/>
      <c r="K59" s="419"/>
      <c r="L59" s="419"/>
      <c r="M59" s="419"/>
      <c r="N59" s="419"/>
      <c r="O59" s="419"/>
      <c r="P59" s="419"/>
      <c r="Q59" s="419"/>
      <c r="R59" s="419"/>
      <c r="S59" s="419"/>
      <c r="T59" s="249"/>
    </row>
    <row r="60" spans="2:20" x14ac:dyDescent="0.2">
      <c r="B60" s="117"/>
      <c r="I60" s="127"/>
      <c r="K60" s="419"/>
      <c r="L60" s="419"/>
      <c r="M60" s="419"/>
      <c r="N60" s="419"/>
      <c r="O60" s="419"/>
      <c r="P60" s="419"/>
      <c r="Q60" s="419"/>
      <c r="R60" s="419"/>
      <c r="S60" s="419"/>
    </row>
    <row r="61" spans="2:20" x14ac:dyDescent="0.2">
      <c r="B61" s="117"/>
      <c r="I61" s="127"/>
      <c r="K61" s="419"/>
      <c r="L61" s="419"/>
      <c r="M61" s="419"/>
      <c r="N61" s="419"/>
      <c r="O61" s="419"/>
      <c r="P61" s="419"/>
      <c r="Q61" s="419"/>
      <c r="R61" s="419"/>
      <c r="S61" s="419"/>
    </row>
    <row r="62" spans="2:20" x14ac:dyDescent="0.2">
      <c r="B62" s="117"/>
      <c r="I62" s="127"/>
      <c r="K62" s="419"/>
      <c r="L62" s="419"/>
      <c r="M62" s="419"/>
      <c r="N62" s="419"/>
      <c r="O62" s="419"/>
      <c r="P62" s="419"/>
      <c r="Q62" s="419"/>
      <c r="R62" s="419"/>
      <c r="S62" s="419"/>
    </row>
    <row r="63" spans="2:20" x14ac:dyDescent="0.2">
      <c r="B63" s="117"/>
      <c r="I63" s="127"/>
      <c r="K63" s="419"/>
      <c r="L63" s="419"/>
      <c r="M63" s="419"/>
      <c r="N63" s="419"/>
      <c r="O63" s="419"/>
      <c r="P63" s="419"/>
      <c r="Q63" s="419"/>
      <c r="R63" s="419"/>
      <c r="S63" s="419"/>
    </row>
    <row r="64" spans="2:20" x14ac:dyDescent="0.2">
      <c r="B64" s="117"/>
      <c r="I64" s="127"/>
      <c r="K64" s="419"/>
      <c r="L64" s="419"/>
      <c r="M64" s="419"/>
      <c r="N64" s="419"/>
      <c r="O64" s="419"/>
      <c r="P64" s="419"/>
      <c r="Q64" s="419"/>
      <c r="R64" s="419"/>
      <c r="S64" s="419"/>
    </row>
    <row r="65" spans="2:20" s="59" customFormat="1" ht="21.75" x14ac:dyDescent="0.6">
      <c r="B65" s="441" t="s">
        <v>78</v>
      </c>
      <c r="C65" s="442"/>
      <c r="D65" s="442"/>
      <c r="E65" s="442"/>
      <c r="F65" s="442"/>
      <c r="G65" s="442"/>
      <c r="H65" s="442"/>
      <c r="I65" s="443"/>
      <c r="J65" s="254"/>
      <c r="K65" s="420"/>
      <c r="L65" s="420"/>
      <c r="M65" s="420"/>
      <c r="N65" s="420"/>
      <c r="O65" s="420"/>
      <c r="P65" s="420"/>
      <c r="Q65" s="420"/>
      <c r="R65" s="420"/>
      <c r="S65" s="420"/>
      <c r="T65" s="250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B7606-099E-4C15-82C7-180BEBEC442A}">
  <sheetPr>
    <pageSetUpPr fitToPage="1"/>
  </sheetPr>
  <dimension ref="B1:Q61"/>
  <sheetViews>
    <sheetView showGridLines="0" zoomScale="40" zoomScaleNormal="40" workbookViewId="0"/>
  </sheetViews>
  <sheetFormatPr baseColWidth="10" defaultColWidth="11.42578125" defaultRowHeight="12.75" x14ac:dyDescent="0.25"/>
  <cols>
    <col min="1" max="1" width="4.28515625" style="44" customWidth="1"/>
    <col min="2" max="2" width="5.140625" style="44" customWidth="1"/>
    <col min="3" max="3" width="79.28515625" style="44" customWidth="1"/>
    <col min="4" max="4" width="30.140625" style="44" bestFit="1" customWidth="1"/>
    <col min="5" max="5" width="15.7109375" style="44" bestFit="1" customWidth="1"/>
    <col min="6" max="6" width="22.85546875" style="44" bestFit="1" customWidth="1"/>
    <col min="7" max="7" width="15.7109375" style="44" bestFit="1" customWidth="1"/>
    <col min="8" max="8" width="30.140625" style="44" bestFit="1" customWidth="1"/>
    <col min="9" max="9" width="15.7109375" style="44" bestFit="1" customWidth="1"/>
    <col min="10" max="10" width="27.140625" style="44" bestFit="1" customWidth="1"/>
    <col min="11" max="11" width="16.28515625" style="44" bestFit="1" customWidth="1"/>
    <col min="12" max="12" width="27.7109375" style="44" bestFit="1" customWidth="1"/>
    <col min="13" max="13" width="15.42578125" style="44" bestFit="1" customWidth="1"/>
    <col min="14" max="14" width="20.28515625" style="44" customWidth="1"/>
    <col min="15" max="15" width="22.42578125" style="44" customWidth="1"/>
    <col min="16" max="16" width="4.140625" style="44" customWidth="1"/>
    <col min="17" max="17" width="18.28515625" style="44" bestFit="1" customWidth="1"/>
    <col min="18" max="16384" width="11.42578125" style="44"/>
  </cols>
  <sheetData>
    <row r="1" spans="2:17" ht="77.25" customHeight="1" x14ac:dyDescent="0.25">
      <c r="B1" s="451" t="s">
        <v>356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162"/>
    </row>
    <row r="2" spans="2:17" x14ac:dyDescent="0.25">
      <c r="C2" s="163"/>
      <c r="I2" s="164"/>
    </row>
    <row r="3" spans="2:17" ht="31.9" customHeight="1" x14ac:dyDescent="0.25">
      <c r="B3" s="449" t="s">
        <v>79</v>
      </c>
      <c r="C3" s="449"/>
      <c r="D3" s="448" t="s">
        <v>80</v>
      </c>
      <c r="E3" s="448" t="s">
        <v>81</v>
      </c>
      <c r="F3" s="448" t="s">
        <v>82</v>
      </c>
      <c r="G3" s="448" t="s">
        <v>81</v>
      </c>
      <c r="H3" s="448" t="s">
        <v>83</v>
      </c>
      <c r="I3" s="448" t="s">
        <v>81</v>
      </c>
      <c r="J3" s="448" t="s">
        <v>84</v>
      </c>
      <c r="K3" s="448" t="s">
        <v>81</v>
      </c>
      <c r="L3" s="448" t="s">
        <v>85</v>
      </c>
      <c r="M3" s="448" t="s">
        <v>81</v>
      </c>
      <c r="N3" s="448" t="s">
        <v>86</v>
      </c>
      <c r="O3" s="448" t="s">
        <v>87</v>
      </c>
    </row>
    <row r="4" spans="2:17" ht="27.6" customHeight="1" x14ac:dyDescent="0.25">
      <c r="B4" s="449"/>
      <c r="C4" s="449"/>
      <c r="D4" s="448"/>
      <c r="E4" s="448"/>
      <c r="F4" s="450"/>
      <c r="G4" s="448"/>
      <c r="H4" s="448"/>
      <c r="I4" s="448"/>
      <c r="J4" s="448"/>
      <c r="K4" s="448"/>
      <c r="L4" s="448" t="s">
        <v>88</v>
      </c>
      <c r="M4" s="448"/>
      <c r="N4" s="448" t="s">
        <v>89</v>
      </c>
      <c r="O4" s="448" t="s">
        <v>90</v>
      </c>
    </row>
    <row r="5" spans="2:17" ht="15.6" customHeight="1" x14ac:dyDescent="0.25">
      <c r="B5" s="449"/>
      <c r="C5" s="449"/>
      <c r="D5" s="448"/>
      <c r="E5" s="448"/>
      <c r="F5" s="450"/>
      <c r="G5" s="448"/>
      <c r="H5" s="448"/>
      <c r="I5" s="448"/>
      <c r="J5" s="448"/>
      <c r="K5" s="448"/>
      <c r="L5" s="448"/>
      <c r="M5" s="448"/>
      <c r="N5" s="448"/>
      <c r="O5" s="448"/>
    </row>
    <row r="6" spans="2:17" s="45" customFormat="1" ht="28.5" x14ac:dyDescent="0.25">
      <c r="B6" s="167">
        <v>1</v>
      </c>
      <c r="C6" s="168" t="s">
        <v>91</v>
      </c>
      <c r="D6" s="169">
        <v>31616608.539999999</v>
      </c>
      <c r="E6" s="170">
        <f>D6/$D$53</f>
        <v>2.302734761044534E-2</v>
      </c>
      <c r="F6" s="169">
        <v>50457.64</v>
      </c>
      <c r="G6" s="170">
        <f>F6/$F$53</f>
        <v>5.0744007718277175E-2</v>
      </c>
      <c r="H6" s="169">
        <v>11580741.07</v>
      </c>
      <c r="I6" s="170">
        <f>H6/$H$53</f>
        <v>9.280742950962137E-3</v>
      </c>
      <c r="J6" s="169">
        <v>19985409.829999998</v>
      </c>
      <c r="K6" s="170">
        <f>J6/$J$53</f>
        <v>0.16093453321515461</v>
      </c>
      <c r="L6" s="169">
        <v>25280863.095315099</v>
      </c>
      <c r="M6" s="170">
        <f>L6/$L$53</f>
        <v>4.0967744598838687E-2</v>
      </c>
      <c r="N6" s="169">
        <v>100220.26</v>
      </c>
      <c r="O6" s="171">
        <v>143</v>
      </c>
      <c r="Q6" s="251"/>
    </row>
    <row r="7" spans="2:17" s="45" customFormat="1" ht="28.5" x14ac:dyDescent="0.25">
      <c r="B7" s="174">
        <v>2</v>
      </c>
      <c r="C7" s="172" t="s">
        <v>92</v>
      </c>
      <c r="D7" s="169">
        <v>190583.21</v>
      </c>
      <c r="E7" s="170">
        <f t="shared" ref="E7:E34" si="0">D7/$D$53</f>
        <v>1.3880760866024573E-4</v>
      </c>
      <c r="F7" s="173">
        <v>0</v>
      </c>
      <c r="G7" s="170">
        <f t="shared" ref="G7:G32" si="1">F7/$F$53</f>
        <v>0</v>
      </c>
      <c r="H7" s="173">
        <v>190583.21</v>
      </c>
      <c r="I7" s="170">
        <f t="shared" ref="I7:I32" si="2">H7/$H$53</f>
        <v>1.5273234865437126E-4</v>
      </c>
      <c r="J7" s="169">
        <v>0</v>
      </c>
      <c r="K7" s="170">
        <f t="shared" ref="K7:K32" si="3">J7/$J$53</f>
        <v>0</v>
      </c>
      <c r="L7" s="173">
        <v>190583.21</v>
      </c>
      <c r="M7" s="170">
        <f t="shared" ref="M7:M32" si="4">L7/$L$53</f>
        <v>3.088408905451384E-4</v>
      </c>
      <c r="N7" s="173">
        <v>2982.64</v>
      </c>
      <c r="O7" s="175">
        <v>16</v>
      </c>
      <c r="Q7" s="251"/>
    </row>
    <row r="8" spans="2:17" s="45" customFormat="1" ht="28.5" x14ac:dyDescent="0.25">
      <c r="B8" s="174">
        <v>3</v>
      </c>
      <c r="C8" s="172" t="s">
        <v>93</v>
      </c>
      <c r="D8" s="169">
        <v>33606607.899999999</v>
      </c>
      <c r="E8" s="170">
        <f t="shared" si="0"/>
        <v>2.4476725299051906E-2</v>
      </c>
      <c r="F8" s="173">
        <v>208854.92</v>
      </c>
      <c r="G8" s="170">
        <f t="shared" si="1"/>
        <v>0.21004025698546669</v>
      </c>
      <c r="H8" s="173">
        <v>12805546.4</v>
      </c>
      <c r="I8" s="170">
        <f t="shared" si="2"/>
        <v>1.0262295285479393E-2</v>
      </c>
      <c r="J8" s="169">
        <v>20592206.579999998</v>
      </c>
      <c r="K8" s="170">
        <f t="shared" si="3"/>
        <v>0.16582082539271775</v>
      </c>
      <c r="L8" s="173">
        <v>27938697.620438401</v>
      </c>
      <c r="M8" s="170">
        <f t="shared" si="4"/>
        <v>4.527477658586785E-2</v>
      </c>
      <c r="N8" s="173">
        <v>74267.92</v>
      </c>
      <c r="O8" s="175">
        <v>399</v>
      </c>
      <c r="Q8" s="251"/>
    </row>
    <row r="9" spans="2:17" s="45" customFormat="1" ht="28.5" x14ac:dyDescent="0.25">
      <c r="B9" s="174">
        <v>4</v>
      </c>
      <c r="C9" s="172" t="s">
        <v>94</v>
      </c>
      <c r="D9" s="169">
        <v>6949567.2400000002</v>
      </c>
      <c r="E9" s="170">
        <f t="shared" si="0"/>
        <v>5.0615833882112909E-3</v>
      </c>
      <c r="F9" s="173">
        <v>67732.2</v>
      </c>
      <c r="G9" s="170">
        <f t="shared" si="1"/>
        <v>6.8116607902705975E-2</v>
      </c>
      <c r="H9" s="173">
        <v>6651612.1399999997</v>
      </c>
      <c r="I9" s="170">
        <f t="shared" si="2"/>
        <v>5.3305658167900971E-3</v>
      </c>
      <c r="J9" s="169">
        <v>230222.9</v>
      </c>
      <c r="K9" s="170">
        <f t="shared" si="3"/>
        <v>1.8538931781785341E-3</v>
      </c>
      <c r="L9" s="173">
        <v>6860574.7645205501</v>
      </c>
      <c r="M9" s="170">
        <f t="shared" si="4"/>
        <v>1.1117590158786968E-2</v>
      </c>
      <c r="N9" s="173">
        <v>33343.620000000003</v>
      </c>
      <c r="O9" s="175">
        <v>130</v>
      </c>
      <c r="Q9" s="251"/>
    </row>
    <row r="10" spans="2:17" s="45" customFormat="1" ht="28.5" x14ac:dyDescent="0.25">
      <c r="B10" s="174">
        <v>5</v>
      </c>
      <c r="C10" s="172" t="s">
        <v>95</v>
      </c>
      <c r="D10" s="169">
        <v>38604.15</v>
      </c>
      <c r="E10" s="170">
        <f t="shared" si="0"/>
        <v>2.8116588790069309E-5</v>
      </c>
      <c r="F10" s="173">
        <v>26612.35</v>
      </c>
      <c r="G10" s="170">
        <f t="shared" si="1"/>
        <v>2.6763385957042255E-2</v>
      </c>
      <c r="H10" s="173">
        <v>11991.8</v>
      </c>
      <c r="I10" s="170">
        <f t="shared" si="2"/>
        <v>9.6101633433159691E-6</v>
      </c>
      <c r="J10" s="169">
        <v>0</v>
      </c>
      <c r="K10" s="170">
        <f t="shared" si="3"/>
        <v>0</v>
      </c>
      <c r="L10" s="173">
        <v>38604.15</v>
      </c>
      <c r="M10" s="170">
        <f t="shared" si="4"/>
        <v>6.2558186866188816E-5</v>
      </c>
      <c r="N10" s="173">
        <v>466.29</v>
      </c>
      <c r="O10" s="175">
        <v>5</v>
      </c>
      <c r="Q10" s="251"/>
    </row>
    <row r="11" spans="2:17" s="45" customFormat="1" ht="28.5" x14ac:dyDescent="0.25">
      <c r="B11" s="174">
        <v>6</v>
      </c>
      <c r="C11" s="172" t="s">
        <v>96</v>
      </c>
      <c r="D11" s="169">
        <v>34373442.600000001</v>
      </c>
      <c r="E11" s="170">
        <f t="shared" si="0"/>
        <v>2.503523457667766E-2</v>
      </c>
      <c r="F11" s="173">
        <v>0</v>
      </c>
      <c r="G11" s="170">
        <f t="shared" si="1"/>
        <v>0</v>
      </c>
      <c r="H11" s="173">
        <v>33531637.940000001</v>
      </c>
      <c r="I11" s="170">
        <f t="shared" si="2"/>
        <v>2.6872072397165648E-2</v>
      </c>
      <c r="J11" s="169">
        <v>841804.66</v>
      </c>
      <c r="K11" s="170">
        <f t="shared" si="3"/>
        <v>6.7787171325393806E-3</v>
      </c>
      <c r="L11" s="173">
        <v>12544317.037205501</v>
      </c>
      <c r="M11" s="170">
        <f t="shared" si="4"/>
        <v>2.0328118332412909E-2</v>
      </c>
      <c r="N11" s="173">
        <v>8377</v>
      </c>
      <c r="O11" s="175">
        <v>74</v>
      </c>
      <c r="Q11" s="251"/>
    </row>
    <row r="12" spans="2:17" s="45" customFormat="1" ht="28.5" x14ac:dyDescent="0.25">
      <c r="B12" s="174">
        <v>7</v>
      </c>
      <c r="C12" s="172" t="s">
        <v>97</v>
      </c>
      <c r="D12" s="169">
        <v>8780935.8900000006</v>
      </c>
      <c r="E12" s="170">
        <f t="shared" si="0"/>
        <v>6.3954254558406618E-3</v>
      </c>
      <c r="F12" s="173">
        <v>0</v>
      </c>
      <c r="G12" s="170">
        <f t="shared" si="1"/>
        <v>0</v>
      </c>
      <c r="H12" s="173">
        <v>8780935.8900000006</v>
      </c>
      <c r="I12" s="170">
        <f t="shared" si="2"/>
        <v>7.0369942969433774E-3</v>
      </c>
      <c r="J12" s="169">
        <v>0</v>
      </c>
      <c r="K12" s="170">
        <f t="shared" si="3"/>
        <v>0</v>
      </c>
      <c r="L12" s="173">
        <v>4790505.7831506804</v>
      </c>
      <c r="M12" s="170">
        <f t="shared" si="4"/>
        <v>7.7630346987538502E-3</v>
      </c>
      <c r="N12" s="173">
        <v>65625.83</v>
      </c>
      <c r="O12" s="175">
        <v>159</v>
      </c>
      <c r="Q12" s="251"/>
    </row>
    <row r="13" spans="2:17" s="45" customFormat="1" ht="28.5" x14ac:dyDescent="0.25">
      <c r="B13" s="174">
        <v>8</v>
      </c>
      <c r="C13" s="172" t="s">
        <v>98</v>
      </c>
      <c r="D13" s="169">
        <v>15629813.43</v>
      </c>
      <c r="E13" s="170">
        <f t="shared" si="0"/>
        <v>1.138367344124434E-2</v>
      </c>
      <c r="F13" s="173">
        <v>15967.63</v>
      </c>
      <c r="G13" s="170">
        <f t="shared" si="1"/>
        <v>1.6058252822815221E-2</v>
      </c>
      <c r="H13" s="173">
        <v>15540754.57</v>
      </c>
      <c r="I13" s="170">
        <f t="shared" si="2"/>
        <v>1.245427624677564E-2</v>
      </c>
      <c r="J13" s="169">
        <v>73091.23</v>
      </c>
      <c r="K13" s="170">
        <f t="shared" si="3"/>
        <v>5.8857451922323203E-4</v>
      </c>
      <c r="L13" s="173">
        <v>3998457.2357260301</v>
      </c>
      <c r="M13" s="170">
        <f t="shared" si="4"/>
        <v>6.4795167081522003E-3</v>
      </c>
      <c r="N13" s="173">
        <v>3612.75</v>
      </c>
      <c r="O13" s="175">
        <v>35</v>
      </c>
      <c r="Q13" s="251"/>
    </row>
    <row r="14" spans="2:17" s="45" customFormat="1" ht="28.5" x14ac:dyDescent="0.25">
      <c r="B14" s="174">
        <v>9</v>
      </c>
      <c r="C14" s="172" t="s">
        <v>129</v>
      </c>
      <c r="D14" s="169">
        <v>631.34</v>
      </c>
      <c r="E14" s="170">
        <f t="shared" si="0"/>
        <v>4.5982432372484199E-7</v>
      </c>
      <c r="F14" s="173">
        <v>0</v>
      </c>
      <c r="G14" s="170">
        <f t="shared" si="1"/>
        <v>0</v>
      </c>
      <c r="H14" s="173">
        <v>631.34</v>
      </c>
      <c r="I14" s="170">
        <f t="shared" si="2"/>
        <v>5.0595244460123624E-7</v>
      </c>
      <c r="J14" s="169">
        <v>0</v>
      </c>
      <c r="K14" s="170">
        <f t="shared" si="3"/>
        <v>0</v>
      </c>
      <c r="L14" s="173">
        <v>631.34</v>
      </c>
      <c r="M14" s="170">
        <f t="shared" si="4"/>
        <v>1.0230891159655024E-6</v>
      </c>
      <c r="N14" s="173">
        <v>51.38</v>
      </c>
      <c r="O14" s="175">
        <v>1</v>
      </c>
      <c r="Q14" s="251"/>
    </row>
    <row r="15" spans="2:17" s="45" customFormat="1" ht="28.5" x14ac:dyDescent="0.25">
      <c r="B15" s="174">
        <v>10</v>
      </c>
      <c r="C15" s="172" t="s">
        <v>99</v>
      </c>
      <c r="D15" s="169">
        <v>8476962.6799999997</v>
      </c>
      <c r="E15" s="170">
        <f t="shared" si="0"/>
        <v>6.1740324255895769E-3</v>
      </c>
      <c r="F15" s="173">
        <v>839.36</v>
      </c>
      <c r="G15" s="170">
        <f t="shared" si="1"/>
        <v>8.4412371086743513E-4</v>
      </c>
      <c r="H15" s="173">
        <v>1966868.17</v>
      </c>
      <c r="I15" s="170">
        <f t="shared" si="2"/>
        <v>1.5762374613043047E-3</v>
      </c>
      <c r="J15" s="169">
        <v>6509255.1500000004</v>
      </c>
      <c r="K15" s="170">
        <f t="shared" si="3"/>
        <v>5.2416435192191968E-2</v>
      </c>
      <c r="L15" s="173">
        <v>7970285.0341095896</v>
      </c>
      <c r="M15" s="170">
        <f t="shared" si="4"/>
        <v>1.2915880301486131E-2</v>
      </c>
      <c r="N15" s="173">
        <v>208157.68</v>
      </c>
      <c r="O15" s="175">
        <v>30</v>
      </c>
      <c r="Q15" s="251"/>
    </row>
    <row r="16" spans="2:17" s="45" customFormat="1" ht="28.5" x14ac:dyDescent="0.25">
      <c r="B16" s="174">
        <v>11</v>
      </c>
      <c r="C16" s="172" t="s">
        <v>100</v>
      </c>
      <c r="D16" s="169">
        <v>11089990.800000001</v>
      </c>
      <c r="E16" s="170">
        <f t="shared" si="0"/>
        <v>8.0771811064160662E-3</v>
      </c>
      <c r="F16" s="173">
        <v>9700</v>
      </c>
      <c r="G16" s="170">
        <f t="shared" si="1"/>
        <v>9.755051462321437E-3</v>
      </c>
      <c r="H16" s="173">
        <v>3497801.86</v>
      </c>
      <c r="I16" s="170">
        <f t="shared" si="2"/>
        <v>2.8031193996859867E-3</v>
      </c>
      <c r="J16" s="169">
        <v>7582488.9400000004</v>
      </c>
      <c r="K16" s="170">
        <f t="shared" si="3"/>
        <v>6.1058758791936799E-2</v>
      </c>
      <c r="L16" s="173">
        <v>11089990.800000001</v>
      </c>
      <c r="M16" s="170">
        <f t="shared" si="4"/>
        <v>1.7971376569895073E-2</v>
      </c>
      <c r="N16" s="173">
        <v>35513.81</v>
      </c>
      <c r="O16" s="175">
        <v>30</v>
      </c>
      <c r="Q16" s="251"/>
    </row>
    <row r="17" spans="2:17" s="45" customFormat="1" ht="28.5" x14ac:dyDescent="0.25">
      <c r="B17" s="174">
        <v>12</v>
      </c>
      <c r="C17" s="172" t="s">
        <v>101</v>
      </c>
      <c r="D17" s="169">
        <v>12199998</v>
      </c>
      <c r="E17" s="170">
        <f t="shared" si="0"/>
        <v>8.8856334618342327E-3</v>
      </c>
      <c r="F17" s="173">
        <v>138209.72</v>
      </c>
      <c r="G17" s="170">
        <f t="shared" si="1"/>
        <v>0.13899411661783881</v>
      </c>
      <c r="H17" s="173">
        <v>7671163.2300000004</v>
      </c>
      <c r="I17" s="170">
        <f t="shared" si="2"/>
        <v>6.14762851894956E-3</v>
      </c>
      <c r="J17" s="169">
        <v>4390625.05</v>
      </c>
      <c r="K17" s="170">
        <f t="shared" si="3"/>
        <v>3.5355952114819095E-2</v>
      </c>
      <c r="L17" s="173">
        <v>9050297.5981643796</v>
      </c>
      <c r="M17" s="170">
        <f t="shared" si="4"/>
        <v>1.4666045187903038E-2</v>
      </c>
      <c r="N17" s="173">
        <v>72480.2</v>
      </c>
      <c r="O17" s="175">
        <v>44</v>
      </c>
      <c r="Q17" s="251"/>
    </row>
    <row r="18" spans="2:17" s="45" customFormat="1" ht="28.5" x14ac:dyDescent="0.25">
      <c r="B18" s="174">
        <v>13</v>
      </c>
      <c r="C18" s="172" t="s">
        <v>102</v>
      </c>
      <c r="D18" s="169">
        <v>14490036.16</v>
      </c>
      <c r="E18" s="170">
        <f t="shared" si="0"/>
        <v>1.0553538628980431E-2</v>
      </c>
      <c r="F18" s="173">
        <v>0</v>
      </c>
      <c r="G18" s="170">
        <f t="shared" si="1"/>
        <v>0</v>
      </c>
      <c r="H18" s="173">
        <v>14490036.16</v>
      </c>
      <c r="I18" s="170">
        <f t="shared" si="2"/>
        <v>1.1612236223765815E-2</v>
      </c>
      <c r="J18" s="169">
        <v>0</v>
      </c>
      <c r="K18" s="170">
        <f t="shared" si="3"/>
        <v>0</v>
      </c>
      <c r="L18" s="173">
        <v>9532534.70482192</v>
      </c>
      <c r="M18" s="170">
        <f t="shared" si="4"/>
        <v>1.5447512440312238E-2</v>
      </c>
      <c r="N18" s="173">
        <v>24726.73</v>
      </c>
      <c r="O18" s="175">
        <v>10</v>
      </c>
      <c r="Q18" s="251"/>
    </row>
    <row r="19" spans="2:17" s="45" customFormat="1" ht="28.5" x14ac:dyDescent="0.25">
      <c r="B19" s="174">
        <v>14</v>
      </c>
      <c r="C19" s="172" t="s">
        <v>103</v>
      </c>
      <c r="D19" s="169">
        <v>57802439.840000004</v>
      </c>
      <c r="E19" s="170">
        <f t="shared" si="0"/>
        <v>4.2099293263651701E-2</v>
      </c>
      <c r="F19" s="173">
        <v>0</v>
      </c>
      <c r="G19" s="170">
        <f t="shared" si="1"/>
        <v>0</v>
      </c>
      <c r="H19" s="173">
        <v>56419416.789999999</v>
      </c>
      <c r="I19" s="170">
        <f t="shared" si="2"/>
        <v>4.5214213970089852E-2</v>
      </c>
      <c r="J19" s="169">
        <v>1383023.05</v>
      </c>
      <c r="K19" s="170">
        <f t="shared" si="3"/>
        <v>1.1136932936118301E-2</v>
      </c>
      <c r="L19" s="173">
        <v>19432691.304465801</v>
      </c>
      <c r="M19" s="170">
        <f t="shared" si="4"/>
        <v>3.1490757701898214E-2</v>
      </c>
      <c r="N19" s="173">
        <v>25677.61</v>
      </c>
      <c r="O19" s="175">
        <v>32</v>
      </c>
      <c r="Q19" s="251"/>
    </row>
    <row r="20" spans="2:17" s="45" customFormat="1" ht="28.5" x14ac:dyDescent="0.25">
      <c r="B20" s="174">
        <v>15</v>
      </c>
      <c r="C20" s="172" t="s">
        <v>104</v>
      </c>
      <c r="D20" s="169">
        <v>6284378.5300000003</v>
      </c>
      <c r="E20" s="170">
        <f t="shared" si="0"/>
        <v>4.5771060087879218E-3</v>
      </c>
      <c r="F20" s="173">
        <v>20121.82</v>
      </c>
      <c r="G20" s="170">
        <f t="shared" si="1"/>
        <v>2.0236019547996777E-2</v>
      </c>
      <c r="H20" s="173">
        <v>6249257.1399999997</v>
      </c>
      <c r="I20" s="170">
        <f t="shared" si="2"/>
        <v>5.0081207066314968E-3</v>
      </c>
      <c r="J20" s="169">
        <v>14999.57</v>
      </c>
      <c r="K20" s="170">
        <f t="shared" si="3"/>
        <v>1.207855539071543E-4</v>
      </c>
      <c r="L20" s="173">
        <v>6147737.1221369896</v>
      </c>
      <c r="M20" s="170">
        <f t="shared" si="4"/>
        <v>9.9624337717797613E-3</v>
      </c>
      <c r="N20" s="173">
        <v>11628.05</v>
      </c>
      <c r="O20" s="175">
        <v>114</v>
      </c>
      <c r="Q20" s="251"/>
    </row>
    <row r="21" spans="2:17" s="45" customFormat="1" ht="28.5" x14ac:dyDescent="0.25">
      <c r="B21" s="174">
        <v>16</v>
      </c>
      <c r="C21" s="172" t="s">
        <v>105</v>
      </c>
      <c r="D21" s="169">
        <v>49648.9</v>
      </c>
      <c r="E21" s="170">
        <f t="shared" si="0"/>
        <v>3.6160819631549256E-5</v>
      </c>
      <c r="F21" s="173">
        <v>0</v>
      </c>
      <c r="G21" s="170">
        <f t="shared" si="1"/>
        <v>0</v>
      </c>
      <c r="H21" s="173">
        <v>49648.9</v>
      </c>
      <c r="I21" s="170">
        <f t="shared" si="2"/>
        <v>3.9788358613048937E-5</v>
      </c>
      <c r="J21" s="169">
        <v>0</v>
      </c>
      <c r="K21" s="170">
        <f t="shared" si="3"/>
        <v>0</v>
      </c>
      <c r="L21" s="173">
        <v>48832.753698630098</v>
      </c>
      <c r="M21" s="170">
        <f t="shared" si="4"/>
        <v>7.9133682028213924E-5</v>
      </c>
      <c r="N21" s="173">
        <v>123.78</v>
      </c>
      <c r="O21" s="175">
        <v>1</v>
      </c>
      <c r="Q21" s="251"/>
    </row>
    <row r="22" spans="2:17" s="45" customFormat="1" ht="28.5" x14ac:dyDescent="0.25">
      <c r="B22" s="174">
        <v>17</v>
      </c>
      <c r="C22" s="172" t="s">
        <v>106</v>
      </c>
      <c r="D22" s="169">
        <v>20801848.899999999</v>
      </c>
      <c r="E22" s="170">
        <f t="shared" si="0"/>
        <v>1.5150625815992724E-2</v>
      </c>
      <c r="F22" s="173">
        <v>59432.28</v>
      </c>
      <c r="G22" s="170">
        <f t="shared" si="1"/>
        <v>5.9769582466298668E-2</v>
      </c>
      <c r="H22" s="173">
        <v>16371017.82</v>
      </c>
      <c r="I22" s="170">
        <f t="shared" si="2"/>
        <v>1.3119644702758261E-2</v>
      </c>
      <c r="J22" s="169">
        <v>4371398.8</v>
      </c>
      <c r="K22" s="170">
        <f t="shared" si="3"/>
        <v>3.5201130792887371E-2</v>
      </c>
      <c r="L22" s="173">
        <v>13897544.215863001</v>
      </c>
      <c r="M22" s="170">
        <f t="shared" si="4"/>
        <v>2.2521028646844424E-2</v>
      </c>
      <c r="N22" s="173">
        <v>40183.47</v>
      </c>
      <c r="O22" s="175">
        <v>144</v>
      </c>
      <c r="Q22" s="251"/>
    </row>
    <row r="23" spans="2:17" s="45" customFormat="1" ht="28.5" x14ac:dyDescent="0.25">
      <c r="B23" s="174">
        <v>18</v>
      </c>
      <c r="C23" s="172" t="s">
        <v>107</v>
      </c>
      <c r="D23" s="169">
        <v>3342473.65</v>
      </c>
      <c r="E23" s="170">
        <f t="shared" si="0"/>
        <v>2.4344262769337506E-3</v>
      </c>
      <c r="F23" s="173">
        <v>11607.15</v>
      </c>
      <c r="G23" s="170">
        <f t="shared" si="1"/>
        <v>1.1673025317616935E-2</v>
      </c>
      <c r="H23" s="173">
        <v>1010332.62</v>
      </c>
      <c r="I23" s="170">
        <f t="shared" si="2"/>
        <v>8.0967507040480844E-4</v>
      </c>
      <c r="J23" s="169">
        <v>2320533.88</v>
      </c>
      <c r="K23" s="170">
        <f t="shared" si="3"/>
        <v>1.8686333678639984E-2</v>
      </c>
      <c r="L23" s="173">
        <v>2806817.9304931499</v>
      </c>
      <c r="M23" s="170">
        <f t="shared" si="4"/>
        <v>4.5484602198250668E-3</v>
      </c>
      <c r="N23" s="173">
        <v>2937.81</v>
      </c>
      <c r="O23" s="175">
        <v>39</v>
      </c>
      <c r="Q23" s="251"/>
    </row>
    <row r="24" spans="2:17" s="45" customFormat="1" ht="28.5" x14ac:dyDescent="0.25">
      <c r="B24" s="174">
        <v>19</v>
      </c>
      <c r="C24" s="172" t="s">
        <v>108</v>
      </c>
      <c r="D24" s="169">
        <v>226511368.38999999</v>
      </c>
      <c r="E24" s="170">
        <f t="shared" si="0"/>
        <v>0.16497519052478898</v>
      </c>
      <c r="F24" s="173">
        <v>0</v>
      </c>
      <c r="G24" s="170">
        <f t="shared" si="1"/>
        <v>0</v>
      </c>
      <c r="H24" s="173">
        <v>208380421.41</v>
      </c>
      <c r="I24" s="170">
        <f t="shared" si="2"/>
        <v>0.16699493714864458</v>
      </c>
      <c r="J24" s="169">
        <v>18130946.98</v>
      </c>
      <c r="K24" s="170">
        <f t="shared" si="3"/>
        <v>0.14600128362616707</v>
      </c>
      <c r="L24" s="173">
        <v>126240576.012082</v>
      </c>
      <c r="M24" s="170">
        <f t="shared" si="4"/>
        <v>0.20457338250574456</v>
      </c>
      <c r="N24" s="173">
        <v>72725.100000000006</v>
      </c>
      <c r="O24" s="175">
        <v>75</v>
      </c>
      <c r="Q24" s="251"/>
    </row>
    <row r="25" spans="2:17" s="45" customFormat="1" ht="28.5" x14ac:dyDescent="0.25">
      <c r="B25" s="174">
        <v>20</v>
      </c>
      <c r="C25" s="172" t="s">
        <v>109</v>
      </c>
      <c r="D25" s="169">
        <v>80439865.829999998</v>
      </c>
      <c r="E25" s="170">
        <f t="shared" si="0"/>
        <v>5.8586826283455462E-2</v>
      </c>
      <c r="F25" s="173">
        <v>61532.35</v>
      </c>
      <c r="G25" s="170">
        <f t="shared" si="1"/>
        <v>6.188157122139943E-2</v>
      </c>
      <c r="H25" s="173">
        <v>79150910.5</v>
      </c>
      <c r="I25" s="170">
        <f t="shared" si="2"/>
        <v>6.34311094812441E-2</v>
      </c>
      <c r="J25" s="169">
        <v>1227422.98</v>
      </c>
      <c r="K25" s="170">
        <f t="shared" si="3"/>
        <v>9.8839476410103756E-3</v>
      </c>
      <c r="L25" s="173">
        <v>20560295.0653973</v>
      </c>
      <c r="M25" s="170">
        <f t="shared" si="4"/>
        <v>3.331804432231001E-2</v>
      </c>
      <c r="N25" s="173">
        <v>37283.839999999997</v>
      </c>
      <c r="O25" s="175">
        <v>319</v>
      </c>
      <c r="Q25" s="251"/>
    </row>
    <row r="26" spans="2:17" s="45" customFormat="1" ht="28.5" x14ac:dyDescent="0.25">
      <c r="B26" s="174">
        <v>21</v>
      </c>
      <c r="C26" s="172" t="s">
        <v>110</v>
      </c>
      <c r="D26" s="169">
        <v>672433.01</v>
      </c>
      <c r="E26" s="170">
        <f t="shared" si="0"/>
        <v>4.8975362573812819E-4</v>
      </c>
      <c r="F26" s="173">
        <v>9996.73</v>
      </c>
      <c r="G26" s="170">
        <f t="shared" si="1"/>
        <v>1.0053465526281708E-2</v>
      </c>
      <c r="H26" s="173">
        <v>280274.09999999998</v>
      </c>
      <c r="I26" s="170">
        <f t="shared" si="2"/>
        <v>2.2461014042102722E-4</v>
      </c>
      <c r="J26" s="169">
        <v>382162.18</v>
      </c>
      <c r="K26" s="170">
        <f t="shared" si="3"/>
        <v>3.077399591699336E-3</v>
      </c>
      <c r="L26" s="173">
        <v>516080.42446575302</v>
      </c>
      <c r="M26" s="170">
        <f t="shared" si="4"/>
        <v>8.3631049075580269E-4</v>
      </c>
      <c r="N26" s="173">
        <v>1965.09</v>
      </c>
      <c r="O26" s="175">
        <v>26</v>
      </c>
      <c r="Q26" s="251"/>
    </row>
    <row r="27" spans="2:17" s="45" customFormat="1" ht="28.5" x14ac:dyDescent="0.25">
      <c r="B27" s="174">
        <v>22</v>
      </c>
      <c r="C27" s="172" t="s">
        <v>111</v>
      </c>
      <c r="D27" s="169">
        <v>47475727.609999999</v>
      </c>
      <c r="E27" s="170">
        <f t="shared" si="0"/>
        <v>3.4578031396098864E-2</v>
      </c>
      <c r="F27" s="173">
        <v>0</v>
      </c>
      <c r="G27" s="170">
        <f t="shared" si="1"/>
        <v>0</v>
      </c>
      <c r="H27" s="173">
        <v>42416034.670000002</v>
      </c>
      <c r="I27" s="170">
        <f t="shared" si="2"/>
        <v>3.3991979648964568E-2</v>
      </c>
      <c r="J27" s="169">
        <v>5059692.9400000004</v>
      </c>
      <c r="K27" s="170">
        <f t="shared" si="3"/>
        <v>4.0743688942950905E-2</v>
      </c>
      <c r="L27" s="173">
        <v>21836909.513616402</v>
      </c>
      <c r="M27" s="170">
        <f>L27/$L$53</f>
        <v>3.5386803385979777E-2</v>
      </c>
      <c r="N27" s="173">
        <v>8381.3700000000008</v>
      </c>
      <c r="O27" s="175">
        <v>83</v>
      </c>
      <c r="Q27" s="251"/>
    </row>
    <row r="28" spans="2:17" s="45" customFormat="1" ht="28.5" x14ac:dyDescent="0.25">
      <c r="B28" s="174">
        <v>23</v>
      </c>
      <c r="C28" s="172" t="s">
        <v>112</v>
      </c>
      <c r="D28" s="169">
        <v>2447676.2599999998</v>
      </c>
      <c r="E28" s="170">
        <f t="shared" si="0"/>
        <v>1.7827178397564708E-3</v>
      </c>
      <c r="F28" s="173">
        <v>181843.83</v>
      </c>
      <c r="G28" s="170">
        <f t="shared" si="1"/>
        <v>0.18287586801604439</v>
      </c>
      <c r="H28" s="173">
        <v>1225995.6599999999</v>
      </c>
      <c r="I28" s="170">
        <f t="shared" si="2"/>
        <v>9.8250625850968714E-4</v>
      </c>
      <c r="J28" s="169">
        <v>1039836.77</v>
      </c>
      <c r="K28" s="170">
        <f t="shared" si="3"/>
        <v>8.3733907196990465E-3</v>
      </c>
      <c r="L28" s="173">
        <v>2399599.1029588999</v>
      </c>
      <c r="M28" s="170">
        <f t="shared" si="4"/>
        <v>3.8885604031390904E-3</v>
      </c>
      <c r="N28" s="173">
        <v>20730.490000000002</v>
      </c>
      <c r="O28" s="175">
        <v>213</v>
      </c>
      <c r="Q28" s="251"/>
    </row>
    <row r="29" spans="2:17" s="45" customFormat="1" ht="28.5" x14ac:dyDescent="0.25">
      <c r="B29" s="174">
        <v>24</v>
      </c>
      <c r="C29" s="172" t="s">
        <v>113</v>
      </c>
      <c r="D29" s="169">
        <v>238364891.78999999</v>
      </c>
      <c r="E29" s="170">
        <f t="shared" si="0"/>
        <v>0.17360847588792391</v>
      </c>
      <c r="F29" s="173">
        <v>76141.5</v>
      </c>
      <c r="G29" s="170">
        <f t="shared" si="1"/>
        <v>7.6573634115293568E-2</v>
      </c>
      <c r="H29" s="173">
        <v>213636202.81</v>
      </c>
      <c r="I29" s="170">
        <f t="shared" si="2"/>
        <v>0.17120689179688436</v>
      </c>
      <c r="J29" s="169">
        <v>24652547.48</v>
      </c>
      <c r="K29" s="170">
        <f t="shared" si="3"/>
        <v>0.19851713099737001</v>
      </c>
      <c r="L29" s="173">
        <v>87638409.766602695</v>
      </c>
      <c r="M29" s="170">
        <f t="shared" si="4"/>
        <v>0.14201841032207052</v>
      </c>
      <c r="N29" s="173">
        <v>61595.67</v>
      </c>
      <c r="O29" s="175">
        <v>271</v>
      </c>
      <c r="Q29" s="251"/>
    </row>
    <row r="30" spans="2:17" s="45" customFormat="1" ht="28.5" x14ac:dyDescent="0.25">
      <c r="B30" s="174">
        <v>25</v>
      </c>
      <c r="C30" s="172" t="s">
        <v>114</v>
      </c>
      <c r="D30" s="169">
        <v>8580555.7400000002</v>
      </c>
      <c r="E30" s="170">
        <f t="shared" si="0"/>
        <v>6.2494824347084149E-3</v>
      </c>
      <c r="F30" s="173">
        <v>0</v>
      </c>
      <c r="G30" s="170">
        <f t="shared" si="1"/>
        <v>0</v>
      </c>
      <c r="H30" s="173">
        <v>7024517.7199999997</v>
      </c>
      <c r="I30" s="170">
        <f t="shared" si="2"/>
        <v>5.6294103218213669E-3</v>
      </c>
      <c r="J30" s="169">
        <v>1556038.02</v>
      </c>
      <c r="K30" s="170">
        <f t="shared" si="3"/>
        <v>1.2530153474152371E-2</v>
      </c>
      <c r="L30" s="173">
        <v>4878450.8718904098</v>
      </c>
      <c r="M30" s="170">
        <f t="shared" si="4"/>
        <v>7.9055500836371743E-3</v>
      </c>
      <c r="N30" s="173">
        <v>57392.53</v>
      </c>
      <c r="O30" s="175">
        <v>35</v>
      </c>
      <c r="Q30" s="251"/>
    </row>
    <row r="31" spans="2:17" s="45" customFormat="1" ht="28.5" x14ac:dyDescent="0.25">
      <c r="B31" s="174">
        <v>26</v>
      </c>
      <c r="C31" s="172" t="s">
        <v>115</v>
      </c>
      <c r="D31" s="169">
        <v>589795.51</v>
      </c>
      <c r="E31" s="170">
        <f t="shared" si="0"/>
        <v>4.2956619495311283E-4</v>
      </c>
      <c r="F31" s="173">
        <v>40947.14</v>
      </c>
      <c r="G31" s="170">
        <f t="shared" si="1"/>
        <v>4.117953174586398E-2</v>
      </c>
      <c r="H31" s="173">
        <v>548848.37</v>
      </c>
      <c r="I31" s="170">
        <f t="shared" si="2"/>
        <v>4.3984410066985103E-4</v>
      </c>
      <c r="J31" s="169">
        <v>0</v>
      </c>
      <c r="K31" s="170">
        <f t="shared" si="3"/>
        <v>0</v>
      </c>
      <c r="L31" s="173">
        <v>589795.51</v>
      </c>
      <c r="M31" s="170">
        <f t="shared" si="4"/>
        <v>9.557660958062575E-4</v>
      </c>
      <c r="N31" s="173">
        <v>1012.65</v>
      </c>
      <c r="O31" s="175">
        <v>9</v>
      </c>
      <c r="Q31" s="251"/>
    </row>
    <row r="32" spans="2:17" s="45" customFormat="1" ht="28.5" x14ac:dyDescent="0.25">
      <c r="B32" s="174">
        <v>27</v>
      </c>
      <c r="C32" s="168" t="s">
        <v>116</v>
      </c>
      <c r="D32" s="169">
        <v>2253941.09</v>
      </c>
      <c r="E32" s="170">
        <f t="shared" si="0"/>
        <v>1.641614561765266E-3</v>
      </c>
      <c r="F32" s="169">
        <v>14360</v>
      </c>
      <c r="G32" s="170">
        <f t="shared" si="1"/>
        <v>1.4441498865869673E-2</v>
      </c>
      <c r="H32" s="169">
        <v>1000815.84</v>
      </c>
      <c r="I32" s="170">
        <f t="shared" si="2"/>
        <v>8.0204837463750058E-4</v>
      </c>
      <c r="J32" s="169">
        <v>1238765.25</v>
      </c>
      <c r="K32" s="170">
        <f t="shared" si="3"/>
        <v>9.9752824169082512E-3</v>
      </c>
      <c r="L32" s="169">
        <v>2001886.2954794499</v>
      </c>
      <c r="M32" s="170">
        <f t="shared" si="4"/>
        <v>3.2440651317919423E-3</v>
      </c>
      <c r="N32" s="169">
        <v>6568.81</v>
      </c>
      <c r="O32" s="171">
        <v>19</v>
      </c>
      <c r="Q32" s="251"/>
    </row>
    <row r="33" spans="2:17" s="45" customFormat="1" ht="20.25" customHeight="1" x14ac:dyDescent="0.25">
      <c r="B33" s="184"/>
      <c r="C33" s="185"/>
      <c r="D33" s="186"/>
      <c r="E33" s="187"/>
      <c r="F33" s="186"/>
      <c r="G33" s="187"/>
      <c r="H33" s="186"/>
      <c r="I33" s="187"/>
      <c r="J33" s="186"/>
      <c r="K33" s="187"/>
      <c r="L33" s="186"/>
      <c r="M33" s="187"/>
      <c r="N33" s="188"/>
      <c r="O33" s="189"/>
    </row>
    <row r="34" spans="2:17" s="55" customFormat="1" ht="30.75" x14ac:dyDescent="0.25">
      <c r="B34" s="190" t="s">
        <v>117</v>
      </c>
      <c r="C34" s="191"/>
      <c r="D34" s="192">
        <f>SUM(D6:D33)</f>
        <v>873060826.99000001</v>
      </c>
      <c r="E34" s="193">
        <f t="shared" si="0"/>
        <v>0.63587703035025178</v>
      </c>
      <c r="F34" s="192">
        <f>SUM(F6:F32)</f>
        <v>994356.61999999988</v>
      </c>
      <c r="G34" s="193">
        <f>F34/$F$53</f>
        <v>1</v>
      </c>
      <c r="H34" s="192">
        <f>SUM(H6:H32)</f>
        <v>750483998.13000011</v>
      </c>
      <c r="I34" s="193">
        <f>H34/$H$53</f>
        <v>0.60143379714255885</v>
      </c>
      <c r="J34" s="192">
        <f>SUM(J6:J32)</f>
        <v>121582472.23999998</v>
      </c>
      <c r="K34" s="193">
        <f>J34/$J$53</f>
        <v>0.97905514990827136</v>
      </c>
      <c r="L34" s="192">
        <f>SUM(L6:L32)</f>
        <v>428281968.26260269</v>
      </c>
      <c r="M34" s="193">
        <f>L34/$L$53</f>
        <v>0.69403272451254716</v>
      </c>
      <c r="N34" s="192">
        <f>SUM(N6:N32)</f>
        <v>978032.38</v>
      </c>
      <c r="O34" s="194">
        <f>SUM(O6:O33)</f>
        <v>2456</v>
      </c>
    </row>
    <row r="35" spans="2:17" ht="15.75" x14ac:dyDescent="0.25">
      <c r="B35" s="165"/>
      <c r="C35" s="165"/>
      <c r="D35" s="46"/>
      <c r="E35" s="47"/>
      <c r="F35" s="46"/>
      <c r="G35" s="47"/>
      <c r="H35" s="46"/>
      <c r="I35" s="47"/>
      <c r="J35" s="46"/>
      <c r="K35" s="47"/>
      <c r="L35" s="46"/>
      <c r="M35" s="47"/>
      <c r="N35" s="48"/>
      <c r="O35" s="166"/>
    </row>
    <row r="36" spans="2:17" x14ac:dyDescent="0.25">
      <c r="B36" s="449" t="s">
        <v>118</v>
      </c>
      <c r="C36" s="449"/>
      <c r="D36" s="448" t="s">
        <v>80</v>
      </c>
      <c r="E36" s="448" t="s">
        <v>81</v>
      </c>
      <c r="F36" s="448" t="s">
        <v>82</v>
      </c>
      <c r="G36" s="448" t="s">
        <v>81</v>
      </c>
      <c r="H36" s="448" t="s">
        <v>83</v>
      </c>
      <c r="I36" s="448" t="s">
        <v>81</v>
      </c>
      <c r="J36" s="448" t="s">
        <v>84</v>
      </c>
      <c r="K36" s="448" t="s">
        <v>81</v>
      </c>
      <c r="L36" s="448" t="s">
        <v>85</v>
      </c>
      <c r="M36" s="448" t="s">
        <v>81</v>
      </c>
      <c r="N36" s="448" t="s">
        <v>86</v>
      </c>
      <c r="O36" s="448" t="s">
        <v>87</v>
      </c>
    </row>
    <row r="37" spans="2:17" ht="76.900000000000006" customHeight="1" x14ac:dyDescent="0.25">
      <c r="B37" s="449"/>
      <c r="C37" s="449"/>
      <c r="D37" s="448"/>
      <c r="E37" s="448"/>
      <c r="F37" s="450"/>
      <c r="G37" s="448"/>
      <c r="H37" s="448"/>
      <c r="I37" s="448"/>
      <c r="J37" s="448"/>
      <c r="K37" s="448"/>
      <c r="L37" s="448" t="s">
        <v>88</v>
      </c>
      <c r="M37" s="448"/>
      <c r="N37" s="448" t="s">
        <v>89</v>
      </c>
      <c r="O37" s="448" t="s">
        <v>90</v>
      </c>
    </row>
    <row r="38" spans="2:17" ht="15.6" customHeight="1" x14ac:dyDescent="0.25">
      <c r="B38" s="449"/>
      <c r="C38" s="449"/>
      <c r="D38" s="448"/>
      <c r="E38" s="448"/>
      <c r="F38" s="450"/>
      <c r="G38" s="448"/>
      <c r="H38" s="448"/>
      <c r="I38" s="448"/>
      <c r="J38" s="448"/>
      <c r="K38" s="448"/>
      <c r="L38" s="448"/>
      <c r="M38" s="448"/>
      <c r="N38" s="448"/>
      <c r="O38" s="448"/>
    </row>
    <row r="39" spans="2:17" s="45" customFormat="1" ht="28.5" x14ac:dyDescent="0.25">
      <c r="B39" s="167">
        <v>1</v>
      </c>
      <c r="C39" s="168" t="s">
        <v>130</v>
      </c>
      <c r="D39" s="169">
        <v>0</v>
      </c>
      <c r="E39" s="170">
        <f t="shared" ref="E39:E45" si="5">D39/$D$53</f>
        <v>0</v>
      </c>
      <c r="F39" s="169">
        <v>0</v>
      </c>
      <c r="G39" s="170">
        <v>0</v>
      </c>
      <c r="H39" s="169">
        <v>0</v>
      </c>
      <c r="I39" s="170">
        <f t="shared" ref="I39:I45" si="6">H39/$H$53</f>
        <v>0</v>
      </c>
      <c r="J39" s="169">
        <v>0</v>
      </c>
      <c r="K39" s="170">
        <f t="shared" ref="K39:K45" si="7">J39/$J$53</f>
        <v>0</v>
      </c>
      <c r="L39" s="169">
        <v>0</v>
      </c>
      <c r="M39" s="170">
        <f t="shared" ref="M39:M45" si="8">L39/$L$53</f>
        <v>0</v>
      </c>
      <c r="N39" s="169">
        <v>0</v>
      </c>
      <c r="O39" s="171">
        <v>0</v>
      </c>
      <c r="Q39" s="251"/>
    </row>
    <row r="40" spans="2:17" s="45" customFormat="1" ht="28.5" x14ac:dyDescent="0.25">
      <c r="B40" s="167">
        <v>2</v>
      </c>
      <c r="C40" s="168" t="s">
        <v>119</v>
      </c>
      <c r="D40" s="169">
        <v>42740000</v>
      </c>
      <c r="E40" s="170">
        <f t="shared" si="5"/>
        <v>3.1128855443975902E-2</v>
      </c>
      <c r="F40" s="169">
        <v>0</v>
      </c>
      <c r="G40" s="170">
        <v>0</v>
      </c>
      <c r="H40" s="169">
        <v>42740000</v>
      </c>
      <c r="I40" s="170">
        <f t="shared" si="6"/>
        <v>3.4251603703641199E-2</v>
      </c>
      <c r="J40" s="169">
        <v>0</v>
      </c>
      <c r="K40" s="170">
        <f t="shared" si="7"/>
        <v>0</v>
      </c>
      <c r="L40" s="169">
        <v>12612821.917808199</v>
      </c>
      <c r="M40" s="170">
        <f t="shared" si="8"/>
        <v>2.0439130778535659E-2</v>
      </c>
      <c r="N40" s="169">
        <v>0</v>
      </c>
      <c r="O40" s="171">
        <v>11</v>
      </c>
      <c r="Q40" s="251"/>
    </row>
    <row r="41" spans="2:17" s="45" customFormat="1" ht="28.5" x14ac:dyDescent="0.25">
      <c r="B41" s="174">
        <v>3</v>
      </c>
      <c r="C41" s="172" t="s">
        <v>120</v>
      </c>
      <c r="D41" s="169">
        <v>84667623.480000004</v>
      </c>
      <c r="E41" s="170">
        <f t="shared" si="5"/>
        <v>6.1666032103273274E-2</v>
      </c>
      <c r="F41" s="173">
        <v>0</v>
      </c>
      <c r="G41" s="170">
        <v>0</v>
      </c>
      <c r="H41" s="173">
        <v>83154419.180000007</v>
      </c>
      <c r="I41" s="170">
        <f t="shared" si="6"/>
        <v>6.6639499577908767E-2</v>
      </c>
      <c r="J41" s="173">
        <v>1513204.3</v>
      </c>
      <c r="K41" s="170">
        <f t="shared" si="7"/>
        <v>1.2185230613290096E-2</v>
      </c>
      <c r="L41" s="173">
        <v>27835613.740356199</v>
      </c>
      <c r="M41" s="170">
        <f t="shared" si="8"/>
        <v>4.5107728726166904E-2</v>
      </c>
      <c r="N41" s="173">
        <v>0</v>
      </c>
      <c r="O41" s="175">
        <v>34</v>
      </c>
      <c r="Q41" s="251"/>
    </row>
    <row r="42" spans="2:17" s="45" customFormat="1" ht="28.5" x14ac:dyDescent="0.25">
      <c r="B42" s="167">
        <v>4</v>
      </c>
      <c r="C42" s="172" t="s">
        <v>121</v>
      </c>
      <c r="D42" s="169">
        <v>21681800</v>
      </c>
      <c r="E42" s="170">
        <f t="shared" si="5"/>
        <v>1.5791521243921306E-2</v>
      </c>
      <c r="F42" s="173">
        <v>0</v>
      </c>
      <c r="G42" s="170">
        <v>0</v>
      </c>
      <c r="H42" s="173">
        <v>20594000</v>
      </c>
      <c r="I42" s="170">
        <f t="shared" si="6"/>
        <v>1.6503919669461554E-2</v>
      </c>
      <c r="J42" s="173">
        <v>1087800</v>
      </c>
      <c r="K42" s="170">
        <f t="shared" si="7"/>
        <v>8.7596194784385455E-3</v>
      </c>
      <c r="L42" s="173">
        <v>11299016.4383562</v>
      </c>
      <c r="M42" s="170">
        <f t="shared" si="8"/>
        <v>1.8310103492884221E-2</v>
      </c>
      <c r="N42" s="173">
        <v>0</v>
      </c>
      <c r="O42" s="175">
        <v>9</v>
      </c>
      <c r="Q42" s="251"/>
    </row>
    <row r="43" spans="2:17" s="45" customFormat="1" ht="28.5" x14ac:dyDescent="0.25">
      <c r="B43" s="174">
        <v>5</v>
      </c>
      <c r="C43" s="172" t="s">
        <v>122</v>
      </c>
      <c r="D43" s="169">
        <v>132800000</v>
      </c>
      <c r="E43" s="170">
        <f t="shared" si="5"/>
        <v>9.6722321080018714E-2</v>
      </c>
      <c r="F43" s="173">
        <v>0</v>
      </c>
      <c r="G43" s="170">
        <v>0</v>
      </c>
      <c r="H43" s="173">
        <v>132800000</v>
      </c>
      <c r="I43" s="170">
        <f t="shared" si="6"/>
        <v>0.10642519821814579</v>
      </c>
      <c r="J43" s="173">
        <v>0</v>
      </c>
      <c r="K43" s="170">
        <f t="shared" si="7"/>
        <v>0</v>
      </c>
      <c r="L43" s="173">
        <v>56492191.780821897</v>
      </c>
      <c r="M43" s="170">
        <f t="shared" si="8"/>
        <v>9.1545833541348071E-2</v>
      </c>
      <c r="N43" s="173">
        <v>0</v>
      </c>
      <c r="O43" s="175">
        <v>22</v>
      </c>
      <c r="Q43" s="251"/>
    </row>
    <row r="44" spans="2:17" s="45" customFormat="1" ht="28.5" x14ac:dyDescent="0.25">
      <c r="B44" s="167">
        <v>6</v>
      </c>
      <c r="C44" s="172" t="s">
        <v>123</v>
      </c>
      <c r="D44" s="169">
        <v>0</v>
      </c>
      <c r="E44" s="170">
        <f t="shared" si="5"/>
        <v>0</v>
      </c>
      <c r="F44" s="173">
        <v>0</v>
      </c>
      <c r="G44" s="170">
        <v>0</v>
      </c>
      <c r="H44" s="173">
        <v>0</v>
      </c>
      <c r="I44" s="170">
        <f t="shared" si="6"/>
        <v>0</v>
      </c>
      <c r="J44" s="173">
        <v>0</v>
      </c>
      <c r="K44" s="170">
        <f t="shared" si="7"/>
        <v>0</v>
      </c>
      <c r="L44" s="173">
        <v>0</v>
      </c>
      <c r="M44" s="170">
        <f t="shared" si="8"/>
        <v>0</v>
      </c>
      <c r="N44" s="173">
        <v>0</v>
      </c>
      <c r="O44" s="175">
        <v>0</v>
      </c>
      <c r="Q44" s="251"/>
    </row>
    <row r="45" spans="2:17" s="45" customFormat="1" ht="28.5" x14ac:dyDescent="0.25">
      <c r="B45" s="174">
        <v>7</v>
      </c>
      <c r="C45" s="172" t="s">
        <v>124</v>
      </c>
      <c r="D45" s="169">
        <v>218052366.88999999</v>
      </c>
      <c r="E45" s="170">
        <f t="shared" si="5"/>
        <v>0.15881423977855888</v>
      </c>
      <c r="F45" s="173">
        <v>0</v>
      </c>
      <c r="G45" s="170">
        <v>0</v>
      </c>
      <c r="H45" s="173">
        <v>218052366.88999999</v>
      </c>
      <c r="I45" s="170">
        <f t="shared" si="6"/>
        <v>0.17474598168828387</v>
      </c>
      <c r="J45" s="173">
        <v>0</v>
      </c>
      <c r="K45" s="170">
        <f t="shared" si="7"/>
        <v>0</v>
      </c>
      <c r="L45" s="173">
        <v>80570281.564931497</v>
      </c>
      <c r="M45" s="170">
        <f t="shared" si="8"/>
        <v>0.13056447894851803</v>
      </c>
      <c r="N45" s="173">
        <v>0</v>
      </c>
      <c r="O45" s="175">
        <v>28</v>
      </c>
      <c r="Q45" s="251"/>
    </row>
    <row r="46" spans="2:17" ht="17.25" x14ac:dyDescent="0.25">
      <c r="B46" s="176"/>
      <c r="C46" s="176"/>
      <c r="D46" s="177"/>
      <c r="E46" s="178"/>
      <c r="F46" s="177"/>
      <c r="G46" s="178"/>
      <c r="H46" s="177"/>
      <c r="I46" s="178"/>
      <c r="J46" s="177"/>
      <c r="K46" s="178"/>
      <c r="L46" s="177"/>
      <c r="M46" s="178" t="s">
        <v>125</v>
      </c>
      <c r="N46" s="177"/>
      <c r="O46" s="179"/>
    </row>
    <row r="47" spans="2:17" s="55" customFormat="1" ht="30.75" x14ac:dyDescent="0.25">
      <c r="B47" s="190" t="s">
        <v>126</v>
      </c>
      <c r="C47" s="191"/>
      <c r="D47" s="192">
        <f>SUM(D39:D46)</f>
        <v>499941790.37</v>
      </c>
      <c r="E47" s="193">
        <f t="shared" ref="E47" si="9">D47/$D$53</f>
        <v>0.36412296964974811</v>
      </c>
      <c r="F47" s="192">
        <f>SUM(F39:F45)</f>
        <v>0</v>
      </c>
      <c r="G47" s="193">
        <v>0</v>
      </c>
      <c r="H47" s="192">
        <f>SUM(H39:H45)</f>
        <v>497340786.06999999</v>
      </c>
      <c r="I47" s="193">
        <f t="shared" ref="I47" si="10">H47/$H$53</f>
        <v>0.39856620285744121</v>
      </c>
      <c r="J47" s="192">
        <f>SUM(J39:J46)</f>
        <v>2601004.2999999998</v>
      </c>
      <c r="K47" s="193">
        <f t="shared" ref="K47" si="11">J47/$J$53</f>
        <v>2.094485009172864E-2</v>
      </c>
      <c r="L47" s="192">
        <f>SUM(L39:L45)</f>
        <v>188809925.44227397</v>
      </c>
      <c r="M47" s="193">
        <f>L47/$L$53</f>
        <v>0.30596727548745284</v>
      </c>
      <c r="N47" s="192">
        <f>SUM(N39:N45)</f>
        <v>0</v>
      </c>
      <c r="O47" s="194">
        <f>SUM(O39:O45)</f>
        <v>104</v>
      </c>
    </row>
    <row r="48" spans="2:17" ht="17.25" hidden="1" x14ac:dyDescent="0.25">
      <c r="B48" s="180"/>
      <c r="C48" s="180"/>
      <c r="D48" s="181"/>
      <c r="E48" s="182"/>
      <c r="F48" s="181"/>
      <c r="G48" s="182"/>
      <c r="H48" s="181"/>
      <c r="I48" s="182"/>
      <c r="J48" s="181"/>
      <c r="K48" s="182"/>
      <c r="L48" s="181"/>
      <c r="M48" s="182"/>
      <c r="N48" s="181"/>
      <c r="O48" s="183"/>
    </row>
    <row r="49" spans="2:15" ht="17.25" hidden="1" x14ac:dyDescent="0.25">
      <c r="B49" s="180"/>
      <c r="C49" s="180"/>
      <c r="D49" s="181"/>
      <c r="E49" s="182"/>
      <c r="F49" s="181"/>
      <c r="G49" s="182"/>
      <c r="H49" s="181"/>
      <c r="I49" s="182"/>
      <c r="J49" s="181"/>
      <c r="K49" s="182"/>
      <c r="L49" s="181"/>
      <c r="M49" s="182"/>
      <c r="N49" s="181"/>
      <c r="O49" s="183"/>
    </row>
    <row r="50" spans="2:15" ht="17.25" hidden="1" x14ac:dyDescent="0.25">
      <c r="B50" s="180" t="s">
        <v>127</v>
      </c>
      <c r="C50" s="180"/>
      <c r="D50" s="181">
        <v>0</v>
      </c>
      <c r="E50" s="182">
        <v>0</v>
      </c>
      <c r="F50" s="181">
        <v>0</v>
      </c>
      <c r="G50" s="182">
        <v>0</v>
      </c>
      <c r="H50" s="181">
        <v>0</v>
      </c>
      <c r="I50" s="182">
        <v>0</v>
      </c>
      <c r="J50" s="181">
        <v>0</v>
      </c>
      <c r="K50" s="182">
        <v>0</v>
      </c>
      <c r="L50" s="181">
        <v>0</v>
      </c>
      <c r="M50" s="182">
        <v>0</v>
      </c>
      <c r="N50" s="181">
        <v>0</v>
      </c>
      <c r="O50" s="183">
        <v>0</v>
      </c>
    </row>
    <row r="51" spans="2:15" ht="17.25" x14ac:dyDescent="0.25">
      <c r="B51" s="180"/>
      <c r="C51" s="180"/>
      <c r="D51" s="181"/>
      <c r="E51" s="182"/>
      <c r="F51" s="181"/>
      <c r="G51" s="182"/>
      <c r="H51" s="181"/>
      <c r="I51" s="182"/>
      <c r="J51" s="181"/>
      <c r="K51" s="182"/>
      <c r="L51" s="181"/>
      <c r="M51" s="182"/>
      <c r="N51" s="181"/>
      <c r="O51" s="183"/>
    </row>
    <row r="52" spans="2:15" ht="17.25" x14ac:dyDescent="0.25">
      <c r="B52" s="180"/>
      <c r="C52" s="180"/>
      <c r="D52" s="181"/>
      <c r="E52" s="182"/>
      <c r="F52" s="181"/>
      <c r="G52" s="182"/>
      <c r="H52" s="181"/>
      <c r="I52" s="182"/>
      <c r="J52" s="181"/>
      <c r="K52" s="182"/>
      <c r="L52" s="181"/>
      <c r="M52" s="182"/>
      <c r="N52" s="181"/>
      <c r="O52" s="183"/>
    </row>
    <row r="53" spans="2:15" s="55" customFormat="1" ht="30.75" x14ac:dyDescent="0.25">
      <c r="B53" s="190" t="s">
        <v>128</v>
      </c>
      <c r="C53" s="191"/>
      <c r="D53" s="192">
        <f>D34+D47</f>
        <v>1373002617.3600001</v>
      </c>
      <c r="E53" s="193">
        <f>E47+E34</f>
        <v>0.99999999999999989</v>
      </c>
      <c r="F53" s="192">
        <f>F34+F47</f>
        <v>994356.61999999988</v>
      </c>
      <c r="G53" s="193">
        <f>G47+G34</f>
        <v>1</v>
      </c>
      <c r="H53" s="192">
        <f>H34+H47</f>
        <v>1247824784.2</v>
      </c>
      <c r="I53" s="193">
        <f>H53/$H$53</f>
        <v>1</v>
      </c>
      <c r="J53" s="192">
        <f>J34+J47</f>
        <v>124183476.53999998</v>
      </c>
      <c r="K53" s="193">
        <f>J53/$J$53</f>
        <v>1</v>
      </c>
      <c r="L53" s="192">
        <f>L34+L47</f>
        <v>617091893.70487666</v>
      </c>
      <c r="M53" s="193">
        <f>M47+M34</f>
        <v>1</v>
      </c>
      <c r="N53" s="192">
        <f>N34+N47</f>
        <v>978032.38</v>
      </c>
      <c r="O53" s="194">
        <f>O34+O47</f>
        <v>2560</v>
      </c>
    </row>
    <row r="54" spans="2:15" ht="15.75" x14ac:dyDescent="0.25">
      <c r="B54" s="53"/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2:15" ht="27.75" x14ac:dyDescent="0.25">
      <c r="B55" s="49"/>
      <c r="C55" s="50"/>
      <c r="D55" s="51"/>
      <c r="E55" s="51"/>
      <c r="F55" s="51"/>
      <c r="G55" s="50"/>
      <c r="H55" s="51"/>
      <c r="I55" s="50"/>
      <c r="J55" s="51"/>
      <c r="K55" s="50"/>
      <c r="L55" s="50"/>
      <c r="M55" s="50"/>
      <c r="N55" s="50"/>
      <c r="O55" s="50"/>
    </row>
    <row r="56" spans="2:15" x14ac:dyDescent="0.25">
      <c r="D56" s="52"/>
      <c r="E56" s="52"/>
      <c r="F56" s="52"/>
      <c r="H56" s="52"/>
      <c r="J56" s="52"/>
      <c r="L56" s="52"/>
    </row>
    <row r="57" spans="2:15" x14ac:dyDescent="0.25">
      <c r="D57" s="52"/>
      <c r="E57" s="52"/>
      <c r="F57" s="52"/>
      <c r="H57" s="52"/>
      <c r="J57" s="52"/>
      <c r="L57" s="52"/>
    </row>
    <row r="58" spans="2:15" ht="15.75" x14ac:dyDescent="0.25">
      <c r="B58" s="53"/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2:15" ht="27.75" x14ac:dyDescent="0.25">
      <c r="B59" s="49"/>
      <c r="C59" s="50"/>
      <c r="D59" s="51"/>
      <c r="E59" s="51"/>
      <c r="F59" s="51"/>
      <c r="G59" s="50"/>
      <c r="H59" s="51"/>
      <c r="I59" s="50"/>
      <c r="J59" s="51"/>
      <c r="K59" s="50"/>
      <c r="L59" s="51"/>
      <c r="M59" s="50"/>
      <c r="N59" s="50"/>
      <c r="O59" s="50"/>
    </row>
    <row r="60" spans="2:15" x14ac:dyDescent="0.25">
      <c r="D60" s="52"/>
      <c r="E60" s="52"/>
      <c r="F60" s="52"/>
      <c r="H60" s="52"/>
      <c r="J60" s="52"/>
      <c r="L60" s="52"/>
    </row>
    <row r="61" spans="2:15" x14ac:dyDescent="0.25">
      <c r="D61" s="52"/>
      <c r="E61" s="52"/>
      <c r="F61" s="52"/>
      <c r="H61" s="52"/>
      <c r="J61" s="52"/>
      <c r="L61" s="52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06B2-7286-4D7B-BEB6-593CB33FE733}">
  <sheetPr>
    <pageSetUpPr fitToPage="1"/>
  </sheetPr>
  <dimension ref="A1:O61"/>
  <sheetViews>
    <sheetView showGridLines="0" zoomScale="40" zoomScaleNormal="40" workbookViewId="0"/>
  </sheetViews>
  <sheetFormatPr baseColWidth="10" defaultColWidth="11.42578125" defaultRowHeight="12.75" x14ac:dyDescent="0.25"/>
  <cols>
    <col min="1" max="1" width="4.28515625" style="44" customWidth="1"/>
    <col min="2" max="2" width="5.140625" style="44" customWidth="1"/>
    <col min="3" max="3" width="79.28515625" style="44" customWidth="1"/>
    <col min="4" max="4" width="30.140625" style="44" bestFit="1" customWidth="1"/>
    <col min="5" max="5" width="15.7109375" style="44" bestFit="1" customWidth="1"/>
    <col min="6" max="6" width="22.85546875" style="44" bestFit="1" customWidth="1"/>
    <col min="7" max="7" width="15.42578125" style="44" bestFit="1" customWidth="1"/>
    <col min="8" max="8" width="29.5703125" style="44" bestFit="1" customWidth="1"/>
    <col min="9" max="9" width="15.42578125" style="44" bestFit="1" customWidth="1"/>
    <col min="10" max="10" width="27.140625" style="44" bestFit="1" customWidth="1"/>
    <col min="11" max="11" width="15.42578125" style="44" bestFit="1" customWidth="1"/>
    <col min="12" max="12" width="30.140625" style="44" bestFit="1" customWidth="1"/>
    <col min="13" max="13" width="15.7109375" style="44" bestFit="1" customWidth="1"/>
    <col min="14" max="14" width="22.28515625" style="44" bestFit="1" customWidth="1"/>
    <col min="15" max="15" width="23.42578125" style="44" bestFit="1" customWidth="1"/>
    <col min="16" max="16" width="4.140625" style="44" customWidth="1"/>
    <col min="17" max="16384" width="11.42578125" style="44"/>
  </cols>
  <sheetData>
    <row r="1" spans="1:15" ht="77.25" customHeight="1" x14ac:dyDescent="0.25">
      <c r="A1" s="44" t="s">
        <v>125</v>
      </c>
      <c r="B1" s="451" t="s">
        <v>357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162"/>
    </row>
    <row r="2" spans="1:15" x14ac:dyDescent="0.25">
      <c r="C2" s="163"/>
      <c r="I2" s="164"/>
    </row>
    <row r="3" spans="1:15" ht="31.9" customHeight="1" x14ac:dyDescent="0.25">
      <c r="B3" s="449" t="s">
        <v>79</v>
      </c>
      <c r="C3" s="449"/>
      <c r="D3" s="448" t="s">
        <v>80</v>
      </c>
      <c r="E3" s="448" t="s">
        <v>81</v>
      </c>
      <c r="F3" s="448" t="s">
        <v>82</v>
      </c>
      <c r="G3" s="448" t="s">
        <v>81</v>
      </c>
      <c r="H3" s="448" t="s">
        <v>83</v>
      </c>
      <c r="I3" s="448" t="s">
        <v>81</v>
      </c>
      <c r="J3" s="448" t="s">
        <v>84</v>
      </c>
      <c r="K3" s="448" t="s">
        <v>81</v>
      </c>
      <c r="L3" s="448" t="s">
        <v>85</v>
      </c>
      <c r="M3" s="448" t="s">
        <v>81</v>
      </c>
      <c r="N3" s="448" t="s">
        <v>86</v>
      </c>
      <c r="O3" s="448" t="s">
        <v>87</v>
      </c>
    </row>
    <row r="4" spans="1:15" ht="27.6" customHeight="1" x14ac:dyDescent="0.25">
      <c r="B4" s="449"/>
      <c r="C4" s="449"/>
      <c r="D4" s="448"/>
      <c r="E4" s="448"/>
      <c r="F4" s="450"/>
      <c r="G4" s="448"/>
      <c r="H4" s="448"/>
      <c r="I4" s="448"/>
      <c r="J4" s="448"/>
      <c r="K4" s="448"/>
      <c r="L4" s="448" t="s">
        <v>88</v>
      </c>
      <c r="M4" s="448"/>
      <c r="N4" s="448" t="s">
        <v>89</v>
      </c>
      <c r="O4" s="448" t="s">
        <v>90</v>
      </c>
    </row>
    <row r="5" spans="1:15" ht="15.6" customHeight="1" x14ac:dyDescent="0.25">
      <c r="B5" s="449"/>
      <c r="C5" s="449"/>
      <c r="D5" s="448"/>
      <c r="E5" s="448"/>
      <c r="F5" s="450"/>
      <c r="G5" s="448"/>
      <c r="H5" s="448"/>
      <c r="I5" s="448"/>
      <c r="J5" s="448"/>
      <c r="K5" s="448"/>
      <c r="L5" s="448"/>
      <c r="M5" s="448"/>
      <c r="N5" s="448"/>
      <c r="O5" s="448"/>
    </row>
    <row r="6" spans="1:15" s="45" customFormat="1" ht="28.5" x14ac:dyDescent="0.25">
      <c r="B6" s="167">
        <v>1</v>
      </c>
      <c r="C6" s="168" t="s">
        <v>91</v>
      </c>
      <c r="D6" s="169">
        <v>68161580.540000007</v>
      </c>
      <c r="E6" s="170">
        <f>D6/$D$53</f>
        <v>1.3084520277780553E-2</v>
      </c>
      <c r="F6" s="169">
        <v>53811.839999999997</v>
      </c>
      <c r="G6" s="170">
        <f>F6/$F$53</f>
        <v>2.0702046445617094E-2</v>
      </c>
      <c r="H6" s="169">
        <v>34798885.560000002</v>
      </c>
      <c r="I6" s="170">
        <f>H6/$H$53</f>
        <v>7.2039127569370805E-3</v>
      </c>
      <c r="J6" s="169">
        <v>33308883.140000001</v>
      </c>
      <c r="K6" s="170">
        <f>J6/$J$53</f>
        <v>8.8545785922479109E-2</v>
      </c>
      <c r="L6" s="169">
        <v>49890377.863178097</v>
      </c>
      <c r="M6" s="170">
        <f>L6/$L$53</f>
        <v>2.5437970409286283E-2</v>
      </c>
      <c r="N6" s="169">
        <v>224204.4</v>
      </c>
      <c r="O6" s="171">
        <v>377</v>
      </c>
    </row>
    <row r="7" spans="1:15" s="45" customFormat="1" ht="28.5" x14ac:dyDescent="0.25">
      <c r="B7" s="174">
        <v>2</v>
      </c>
      <c r="C7" s="172" t="s">
        <v>92</v>
      </c>
      <c r="D7" s="169">
        <v>362765.18</v>
      </c>
      <c r="E7" s="170">
        <f t="shared" ref="E7:E34" si="0">D7/$D$53</f>
        <v>6.9637592265003423E-5</v>
      </c>
      <c r="F7" s="173">
        <v>7247.3</v>
      </c>
      <c r="G7" s="170">
        <f t="shared" ref="G7:G34" si="1">F7/$F$53</f>
        <v>2.788121372644399E-3</v>
      </c>
      <c r="H7" s="173">
        <v>355517.88</v>
      </c>
      <c r="I7" s="170">
        <f t="shared" ref="I7:I34" si="2">H7/$H$53</f>
        <v>7.3597753199175319E-5</v>
      </c>
      <c r="J7" s="173">
        <v>0</v>
      </c>
      <c r="K7" s="170">
        <f t="shared" ref="K7:K34" si="3">J7/$J$53</f>
        <v>0</v>
      </c>
      <c r="L7" s="173">
        <v>362765.18</v>
      </c>
      <c r="M7" s="170">
        <f t="shared" ref="M7:M34" si="4">L7/$L$53</f>
        <v>1.8496572504755876E-4</v>
      </c>
      <c r="N7" s="173">
        <v>4894.12</v>
      </c>
      <c r="O7" s="175">
        <v>33</v>
      </c>
    </row>
    <row r="8" spans="1:15" s="45" customFormat="1" ht="28.5" x14ac:dyDescent="0.25">
      <c r="B8" s="174">
        <v>3</v>
      </c>
      <c r="C8" s="172" t="s">
        <v>93</v>
      </c>
      <c r="D8" s="169">
        <v>99524773.510000005</v>
      </c>
      <c r="E8" s="170">
        <f t="shared" si="0"/>
        <v>1.9105101536912097E-2</v>
      </c>
      <c r="F8" s="173">
        <v>303922.23</v>
      </c>
      <c r="G8" s="170">
        <f t="shared" si="1"/>
        <v>0.11692244906168459</v>
      </c>
      <c r="H8" s="173">
        <v>48647830.759999998</v>
      </c>
      <c r="I8" s="170">
        <f t="shared" si="2"/>
        <v>1.0070860689059378E-2</v>
      </c>
      <c r="J8" s="173">
        <v>50573020.520000003</v>
      </c>
      <c r="K8" s="170">
        <f t="shared" si="3"/>
        <v>0.13443944756705115</v>
      </c>
      <c r="L8" s="173">
        <v>76738132.086328804</v>
      </c>
      <c r="M8" s="170">
        <f t="shared" si="4"/>
        <v>3.9127030439203507E-2</v>
      </c>
      <c r="N8" s="173">
        <v>348766.81</v>
      </c>
      <c r="O8" s="175">
        <v>1249</v>
      </c>
    </row>
    <row r="9" spans="1:15" s="45" customFormat="1" ht="28.5" x14ac:dyDescent="0.25">
      <c r="B9" s="174">
        <v>4</v>
      </c>
      <c r="C9" s="172" t="s">
        <v>94</v>
      </c>
      <c r="D9" s="169">
        <v>57157672.100000001</v>
      </c>
      <c r="E9" s="170">
        <f t="shared" si="0"/>
        <v>1.0972173968065407E-2</v>
      </c>
      <c r="F9" s="173">
        <v>328529.98</v>
      </c>
      <c r="G9" s="170">
        <f t="shared" si="1"/>
        <v>0.12638933931152802</v>
      </c>
      <c r="H9" s="173">
        <v>56340702.299999997</v>
      </c>
      <c r="I9" s="170">
        <f t="shared" si="2"/>
        <v>1.1663405235606179E-2</v>
      </c>
      <c r="J9" s="173">
        <v>488439.82</v>
      </c>
      <c r="K9" s="170">
        <f t="shared" si="3"/>
        <v>1.2984310388299088E-3</v>
      </c>
      <c r="L9" s="173">
        <v>42466972.173232898</v>
      </c>
      <c r="M9" s="170">
        <f t="shared" si="4"/>
        <v>2.1652944471121857E-2</v>
      </c>
      <c r="N9" s="173">
        <v>124125.68</v>
      </c>
      <c r="O9" s="175">
        <v>427</v>
      </c>
    </row>
    <row r="10" spans="1:15" s="45" customFormat="1" ht="28.5" x14ac:dyDescent="0.25">
      <c r="B10" s="174">
        <v>5</v>
      </c>
      <c r="C10" s="172" t="s">
        <v>95</v>
      </c>
      <c r="D10" s="169">
        <v>1532952.49</v>
      </c>
      <c r="E10" s="170">
        <f t="shared" si="0"/>
        <v>2.9427058148260459E-4</v>
      </c>
      <c r="F10" s="173">
        <v>29607.16</v>
      </c>
      <c r="G10" s="170">
        <f t="shared" si="1"/>
        <v>1.1390221955666573E-2</v>
      </c>
      <c r="H10" s="173">
        <v>678122.72</v>
      </c>
      <c r="I10" s="170">
        <f t="shared" si="2"/>
        <v>1.4038199312314044E-4</v>
      </c>
      <c r="J10" s="173">
        <v>825222.61</v>
      </c>
      <c r="K10" s="170">
        <f t="shared" si="3"/>
        <v>2.1937086349107012E-3</v>
      </c>
      <c r="L10" s="173">
        <v>1532952.49</v>
      </c>
      <c r="M10" s="170">
        <f t="shared" si="4"/>
        <v>7.8161765353640215E-4</v>
      </c>
      <c r="N10" s="173">
        <v>4033.66</v>
      </c>
      <c r="O10" s="175">
        <v>12</v>
      </c>
    </row>
    <row r="11" spans="1:15" s="45" customFormat="1" ht="28.5" x14ac:dyDescent="0.25">
      <c r="B11" s="174">
        <v>6</v>
      </c>
      <c r="C11" s="172" t="s">
        <v>96</v>
      </c>
      <c r="D11" s="169">
        <v>185581490.75</v>
      </c>
      <c r="E11" s="170">
        <f t="shared" si="0"/>
        <v>3.5624830874837553E-2</v>
      </c>
      <c r="F11" s="173">
        <v>10136</v>
      </c>
      <c r="G11" s="170">
        <f t="shared" si="1"/>
        <v>3.8994381677484899E-3</v>
      </c>
      <c r="H11" s="173">
        <v>167037798.41999999</v>
      </c>
      <c r="I11" s="170">
        <f t="shared" si="2"/>
        <v>3.4579432862979369E-2</v>
      </c>
      <c r="J11" s="173">
        <v>18533556.329999998</v>
      </c>
      <c r="K11" s="170">
        <f t="shared" si="3"/>
        <v>4.9268187836885469E-2</v>
      </c>
      <c r="L11" s="173">
        <v>75750164.756986305</v>
      </c>
      <c r="M11" s="170">
        <f t="shared" si="4"/>
        <v>3.8623288339713319E-2</v>
      </c>
      <c r="N11" s="173">
        <v>114717.99</v>
      </c>
      <c r="O11" s="175">
        <v>235</v>
      </c>
    </row>
    <row r="12" spans="1:15" s="45" customFormat="1" ht="28.5" x14ac:dyDescent="0.25">
      <c r="B12" s="174">
        <v>7</v>
      </c>
      <c r="C12" s="172" t="s">
        <v>97</v>
      </c>
      <c r="D12" s="169">
        <v>28608208.309999999</v>
      </c>
      <c r="E12" s="170">
        <f t="shared" si="0"/>
        <v>5.4917253792772019E-3</v>
      </c>
      <c r="F12" s="173">
        <v>4749</v>
      </c>
      <c r="G12" s="170">
        <f t="shared" si="1"/>
        <v>1.8269960397235179E-3</v>
      </c>
      <c r="H12" s="173">
        <v>27761425.25</v>
      </c>
      <c r="I12" s="170">
        <f t="shared" si="2"/>
        <v>5.7470485704034183E-3</v>
      </c>
      <c r="J12" s="173">
        <v>842034.06</v>
      </c>
      <c r="K12" s="170">
        <f t="shared" si="3"/>
        <v>2.2383989070669254E-3</v>
      </c>
      <c r="L12" s="173">
        <v>15522328.720904101</v>
      </c>
      <c r="M12" s="170">
        <f t="shared" si="4"/>
        <v>7.9144828240918057E-3</v>
      </c>
      <c r="N12" s="173">
        <v>132606.35999999999</v>
      </c>
      <c r="O12" s="175">
        <v>477</v>
      </c>
    </row>
    <row r="13" spans="1:15" s="45" customFormat="1" ht="28.5" x14ac:dyDescent="0.25">
      <c r="B13" s="174">
        <v>8</v>
      </c>
      <c r="C13" s="172" t="s">
        <v>98</v>
      </c>
      <c r="D13" s="169">
        <v>59485517.159999996</v>
      </c>
      <c r="E13" s="170">
        <f t="shared" si="0"/>
        <v>1.141903473111985E-2</v>
      </c>
      <c r="F13" s="173">
        <v>178269.28</v>
      </c>
      <c r="G13" s="170">
        <f t="shared" si="1"/>
        <v>6.8582284389210976E-2</v>
      </c>
      <c r="H13" s="173">
        <v>59234156.649999999</v>
      </c>
      <c r="I13" s="170">
        <f t="shared" si="2"/>
        <v>1.226239547245272E-2</v>
      </c>
      <c r="J13" s="173">
        <v>73091.23</v>
      </c>
      <c r="K13" s="170">
        <f t="shared" si="3"/>
        <v>1.943001324057809E-4</v>
      </c>
      <c r="L13" s="173">
        <v>11396257.515972599</v>
      </c>
      <c r="M13" s="170">
        <f t="shared" si="4"/>
        <v>5.810692840670548E-3</v>
      </c>
      <c r="N13" s="173">
        <v>11774.77</v>
      </c>
      <c r="O13" s="175">
        <v>81</v>
      </c>
    </row>
    <row r="14" spans="1:15" s="45" customFormat="1" ht="28.5" x14ac:dyDescent="0.25">
      <c r="B14" s="174">
        <v>9</v>
      </c>
      <c r="C14" s="172" t="s">
        <v>129</v>
      </c>
      <c r="D14" s="169">
        <v>326516.03000000003</v>
      </c>
      <c r="E14" s="170">
        <f t="shared" si="0"/>
        <v>6.2679086689432611E-5</v>
      </c>
      <c r="F14" s="173">
        <v>0</v>
      </c>
      <c r="G14" s="170">
        <f t="shared" si="1"/>
        <v>0</v>
      </c>
      <c r="H14" s="173">
        <v>326516.03000000003</v>
      </c>
      <c r="I14" s="170">
        <f t="shared" si="2"/>
        <v>6.7593917334100121E-5</v>
      </c>
      <c r="J14" s="173">
        <v>0</v>
      </c>
      <c r="K14" s="170">
        <f t="shared" si="3"/>
        <v>0</v>
      </c>
      <c r="L14" s="173">
        <v>318619.252849315</v>
      </c>
      <c r="M14" s="170">
        <f t="shared" si="4"/>
        <v>1.6245671957100459E-4</v>
      </c>
      <c r="N14" s="173">
        <v>1406.48</v>
      </c>
      <c r="O14" s="175">
        <v>5</v>
      </c>
    </row>
    <row r="15" spans="1:15" s="45" customFormat="1" ht="28.5" x14ac:dyDescent="0.25">
      <c r="B15" s="174">
        <v>10</v>
      </c>
      <c r="C15" s="172" t="s">
        <v>99</v>
      </c>
      <c r="D15" s="169">
        <v>12800706.189999999</v>
      </c>
      <c r="E15" s="170">
        <f t="shared" si="0"/>
        <v>2.4572654915869414E-3</v>
      </c>
      <c r="F15" s="173">
        <v>839.36</v>
      </c>
      <c r="G15" s="170">
        <f t="shared" si="1"/>
        <v>3.2291164369390021E-4</v>
      </c>
      <c r="H15" s="173">
        <v>3633231.52</v>
      </c>
      <c r="I15" s="170">
        <f t="shared" si="2"/>
        <v>7.5213566396273692E-4</v>
      </c>
      <c r="J15" s="173">
        <v>9166635.3100000005</v>
      </c>
      <c r="K15" s="170">
        <f t="shared" si="3"/>
        <v>2.4367881816306915E-2</v>
      </c>
      <c r="L15" s="173">
        <v>11052462.748821899</v>
      </c>
      <c r="M15" s="170">
        <f t="shared" si="4"/>
        <v>5.6353996982206975E-3</v>
      </c>
      <c r="N15" s="173">
        <v>374372.58</v>
      </c>
      <c r="O15" s="175">
        <v>39</v>
      </c>
    </row>
    <row r="16" spans="1:15" s="45" customFormat="1" ht="28.5" x14ac:dyDescent="0.25">
      <c r="B16" s="174">
        <v>11</v>
      </c>
      <c r="C16" s="172" t="s">
        <v>100</v>
      </c>
      <c r="D16" s="169">
        <v>43954778.280000001</v>
      </c>
      <c r="E16" s="170">
        <f t="shared" si="0"/>
        <v>8.4377032215750929E-3</v>
      </c>
      <c r="F16" s="173">
        <v>10920.08</v>
      </c>
      <c r="G16" s="170">
        <f t="shared" si="1"/>
        <v>4.2010829466127596E-3</v>
      </c>
      <c r="H16" s="173">
        <v>19422572.109999999</v>
      </c>
      <c r="I16" s="170">
        <f t="shared" si="2"/>
        <v>4.0207757445137942E-3</v>
      </c>
      <c r="J16" s="173">
        <v>24521286.09</v>
      </c>
      <c r="K16" s="170">
        <f t="shared" si="3"/>
        <v>6.5185510410031872E-2</v>
      </c>
      <c r="L16" s="173">
        <v>41604257.046986297</v>
      </c>
      <c r="M16" s="170">
        <f t="shared" si="4"/>
        <v>2.1213065624878402E-2</v>
      </c>
      <c r="N16" s="173">
        <v>70453.919999999998</v>
      </c>
      <c r="O16" s="175">
        <v>148</v>
      </c>
    </row>
    <row r="17" spans="2:15" s="45" customFormat="1" ht="28.5" x14ac:dyDescent="0.25">
      <c r="B17" s="174">
        <v>12</v>
      </c>
      <c r="C17" s="172" t="s">
        <v>101</v>
      </c>
      <c r="D17" s="169">
        <v>20395890.850000001</v>
      </c>
      <c r="E17" s="170">
        <f t="shared" si="0"/>
        <v>3.9152620185151565E-3</v>
      </c>
      <c r="F17" s="173">
        <v>276584.78999999998</v>
      </c>
      <c r="G17" s="170">
        <f t="shared" si="1"/>
        <v>0.10640541503006123</v>
      </c>
      <c r="H17" s="173">
        <v>15728681.01</v>
      </c>
      <c r="I17" s="170">
        <f t="shared" si="2"/>
        <v>3.2560826001846533E-3</v>
      </c>
      <c r="J17" s="173">
        <v>4390625.05</v>
      </c>
      <c r="K17" s="170">
        <f t="shared" si="3"/>
        <v>1.1671701633139001E-2</v>
      </c>
      <c r="L17" s="173">
        <v>14591730.6498082</v>
      </c>
      <c r="M17" s="170">
        <f t="shared" si="4"/>
        <v>7.4399920062351611E-3</v>
      </c>
      <c r="N17" s="173">
        <v>80349.399999999994</v>
      </c>
      <c r="O17" s="175">
        <v>130</v>
      </c>
    </row>
    <row r="18" spans="2:15" s="45" customFormat="1" ht="28.5" x14ac:dyDescent="0.25">
      <c r="B18" s="174">
        <v>13</v>
      </c>
      <c r="C18" s="172" t="s">
        <v>102</v>
      </c>
      <c r="D18" s="169">
        <v>33604061.789999999</v>
      </c>
      <c r="E18" s="170">
        <f t="shared" si="0"/>
        <v>6.4507457782469668E-3</v>
      </c>
      <c r="F18" s="173">
        <v>0</v>
      </c>
      <c r="G18" s="170">
        <f t="shared" si="1"/>
        <v>0</v>
      </c>
      <c r="H18" s="173">
        <v>26022219.5</v>
      </c>
      <c r="I18" s="170">
        <f t="shared" si="2"/>
        <v>5.3870058193859821E-3</v>
      </c>
      <c r="J18" s="173">
        <v>7581842.29</v>
      </c>
      <c r="K18" s="170">
        <f t="shared" si="3"/>
        <v>2.0154989330823263E-2</v>
      </c>
      <c r="L18" s="173">
        <v>24827200.036164399</v>
      </c>
      <c r="M18" s="170">
        <f t="shared" si="4"/>
        <v>1.2658825346991476E-2</v>
      </c>
      <c r="N18" s="173">
        <v>43807.05</v>
      </c>
      <c r="O18" s="175">
        <v>35</v>
      </c>
    </row>
    <row r="19" spans="2:15" s="45" customFormat="1" ht="28.5" x14ac:dyDescent="0.25">
      <c r="B19" s="174">
        <v>14</v>
      </c>
      <c r="C19" s="172" t="s">
        <v>103</v>
      </c>
      <c r="D19" s="169">
        <v>227715347.61000001</v>
      </c>
      <c r="E19" s="170">
        <f t="shared" si="0"/>
        <v>4.3712984055825591E-2</v>
      </c>
      <c r="F19" s="173">
        <v>5225</v>
      </c>
      <c r="G19" s="170">
        <f t="shared" si="1"/>
        <v>2.0101188266067344E-3</v>
      </c>
      <c r="H19" s="173">
        <v>225422099.56</v>
      </c>
      <c r="I19" s="170">
        <f t="shared" si="2"/>
        <v>4.6665894972868334E-2</v>
      </c>
      <c r="J19" s="173">
        <v>2288023.0499999998</v>
      </c>
      <c r="K19" s="170">
        <f t="shared" si="3"/>
        <v>6.082305381404563E-3</v>
      </c>
      <c r="L19" s="173">
        <v>84804510.109588996</v>
      </c>
      <c r="M19" s="170">
        <f t="shared" si="4"/>
        <v>4.3239893364967266E-2</v>
      </c>
      <c r="N19" s="173">
        <v>123439.13</v>
      </c>
      <c r="O19" s="175">
        <v>108</v>
      </c>
    </row>
    <row r="20" spans="2:15" s="45" customFormat="1" ht="28.5" x14ac:dyDescent="0.25">
      <c r="B20" s="174">
        <v>15</v>
      </c>
      <c r="C20" s="172" t="s">
        <v>104</v>
      </c>
      <c r="D20" s="169">
        <v>71625246.840000004</v>
      </c>
      <c r="E20" s="170">
        <f t="shared" si="0"/>
        <v>1.3749417006682241E-2</v>
      </c>
      <c r="F20" s="173">
        <v>63490.31</v>
      </c>
      <c r="G20" s="170">
        <f t="shared" si="1"/>
        <v>2.4425467452267521E-2</v>
      </c>
      <c r="H20" s="173">
        <v>71522852.420000002</v>
      </c>
      <c r="I20" s="170">
        <f t="shared" si="2"/>
        <v>1.4806347406516374E-2</v>
      </c>
      <c r="J20" s="173">
        <v>38904.11</v>
      </c>
      <c r="K20" s="170">
        <f t="shared" si="3"/>
        <v>1.0341970882319349E-4</v>
      </c>
      <c r="L20" s="173">
        <v>29142771.9017534</v>
      </c>
      <c r="M20" s="170">
        <f t="shared" si="4"/>
        <v>1.4859237412762273E-2</v>
      </c>
      <c r="N20" s="173">
        <v>37401.56</v>
      </c>
      <c r="O20" s="175">
        <v>311</v>
      </c>
    </row>
    <row r="21" spans="2:15" s="45" customFormat="1" ht="28.5" x14ac:dyDescent="0.25">
      <c r="B21" s="174">
        <v>16</v>
      </c>
      <c r="C21" s="172" t="s">
        <v>105</v>
      </c>
      <c r="D21" s="169">
        <v>370847.26</v>
      </c>
      <c r="E21" s="170">
        <f t="shared" si="0"/>
        <v>7.1189054816324195E-5</v>
      </c>
      <c r="F21" s="173">
        <v>21426.45</v>
      </c>
      <c r="G21" s="170">
        <f t="shared" si="1"/>
        <v>8.2430068004493515E-3</v>
      </c>
      <c r="H21" s="173">
        <v>349420.81</v>
      </c>
      <c r="I21" s="170">
        <f t="shared" si="2"/>
        <v>7.2335564492666116E-5</v>
      </c>
      <c r="J21" s="173">
        <v>0</v>
      </c>
      <c r="K21" s="170">
        <f t="shared" si="3"/>
        <v>0</v>
      </c>
      <c r="L21" s="173">
        <v>370031.11369863001</v>
      </c>
      <c r="M21" s="170">
        <f t="shared" si="4"/>
        <v>1.88670459594338E-4</v>
      </c>
      <c r="N21" s="173">
        <v>1720.51</v>
      </c>
      <c r="O21" s="175">
        <v>10</v>
      </c>
    </row>
    <row r="22" spans="2:15" s="45" customFormat="1" ht="28.5" x14ac:dyDescent="0.25">
      <c r="B22" s="174">
        <v>17</v>
      </c>
      <c r="C22" s="172" t="s">
        <v>106</v>
      </c>
      <c r="D22" s="169">
        <v>61024945.619999997</v>
      </c>
      <c r="E22" s="170">
        <f t="shared" si="0"/>
        <v>1.171454846101703E-2</v>
      </c>
      <c r="F22" s="173">
        <v>93479.26</v>
      </c>
      <c r="G22" s="170">
        <f t="shared" si="1"/>
        <v>3.5962568502060442E-2</v>
      </c>
      <c r="H22" s="173">
        <v>55182175.259999998</v>
      </c>
      <c r="I22" s="170">
        <f t="shared" si="2"/>
        <v>1.1423572045881682E-2</v>
      </c>
      <c r="J22" s="173">
        <v>5749291.0999999996</v>
      </c>
      <c r="K22" s="170">
        <f t="shared" si="3"/>
        <v>1.5283475486311801E-2</v>
      </c>
      <c r="L22" s="173">
        <v>36235701.062657498</v>
      </c>
      <c r="M22" s="170">
        <f t="shared" si="4"/>
        <v>1.8475760875564295E-2</v>
      </c>
      <c r="N22" s="173">
        <v>85184.34</v>
      </c>
      <c r="O22" s="175">
        <v>277</v>
      </c>
    </row>
    <row r="23" spans="2:15" s="45" customFormat="1" ht="28.5" x14ac:dyDescent="0.25">
      <c r="B23" s="174">
        <v>18</v>
      </c>
      <c r="C23" s="172" t="s">
        <v>107</v>
      </c>
      <c r="D23" s="169">
        <v>10425776.560000001</v>
      </c>
      <c r="E23" s="170">
        <f t="shared" si="0"/>
        <v>2.0013662202400737E-3</v>
      </c>
      <c r="F23" s="173">
        <v>29070.75</v>
      </c>
      <c r="G23" s="170">
        <f t="shared" si="1"/>
        <v>1.1183858732742148E-2</v>
      </c>
      <c r="H23" s="173">
        <v>7727243.0599999996</v>
      </c>
      <c r="I23" s="170">
        <f t="shared" si="2"/>
        <v>1.5996599879587498E-3</v>
      </c>
      <c r="J23" s="173">
        <v>2669462.75</v>
      </c>
      <c r="K23" s="170">
        <f t="shared" si="3"/>
        <v>7.0962954895860964E-3</v>
      </c>
      <c r="L23" s="173">
        <v>7846468.0251780804</v>
      </c>
      <c r="M23" s="170">
        <f t="shared" si="4"/>
        <v>4.0007358130114646E-3</v>
      </c>
      <c r="N23" s="173">
        <v>20888.3</v>
      </c>
      <c r="O23" s="175">
        <v>141</v>
      </c>
    </row>
    <row r="24" spans="2:15" s="45" customFormat="1" ht="28.5" x14ac:dyDescent="0.25">
      <c r="B24" s="174">
        <v>19</v>
      </c>
      <c r="C24" s="172" t="s">
        <v>108</v>
      </c>
      <c r="D24" s="169">
        <v>626657071.86000001</v>
      </c>
      <c r="E24" s="170">
        <f t="shared" si="0"/>
        <v>0.1202951442587947</v>
      </c>
      <c r="F24" s="173">
        <v>2871</v>
      </c>
      <c r="G24" s="170">
        <f t="shared" si="1"/>
        <v>1.1045073973565424E-3</v>
      </c>
      <c r="H24" s="173">
        <v>599374646.25</v>
      </c>
      <c r="I24" s="170">
        <f t="shared" si="2"/>
        <v>0.12407991206673069</v>
      </c>
      <c r="J24" s="173">
        <v>27279554.609999999</v>
      </c>
      <c r="K24" s="170">
        <f t="shared" si="3"/>
        <v>7.2517880362578807E-2</v>
      </c>
      <c r="L24" s="173">
        <v>226961083.795452</v>
      </c>
      <c r="M24" s="170">
        <f t="shared" si="4"/>
        <v>0.11572230119165659</v>
      </c>
      <c r="N24" s="173">
        <v>128517.44</v>
      </c>
      <c r="O24" s="175">
        <v>215</v>
      </c>
    </row>
    <row r="25" spans="2:15" s="45" customFormat="1" ht="28.5" x14ac:dyDescent="0.25">
      <c r="B25" s="174">
        <v>20</v>
      </c>
      <c r="C25" s="172" t="s">
        <v>109</v>
      </c>
      <c r="D25" s="169">
        <v>291320911.37</v>
      </c>
      <c r="E25" s="170">
        <f t="shared" si="0"/>
        <v>5.5922916428344252E-2</v>
      </c>
      <c r="F25" s="173">
        <v>139589.94</v>
      </c>
      <c r="G25" s="170">
        <f t="shared" si="1"/>
        <v>5.3701888306010422E-2</v>
      </c>
      <c r="H25" s="173">
        <v>259871441.58000001</v>
      </c>
      <c r="I25" s="170">
        <f t="shared" si="2"/>
        <v>5.3797446758286106E-2</v>
      </c>
      <c r="J25" s="173">
        <v>31309879.850000001</v>
      </c>
      <c r="K25" s="170">
        <f t="shared" si="3"/>
        <v>8.3231788553347535E-2</v>
      </c>
      <c r="L25" s="173">
        <v>93957520.098684907</v>
      </c>
      <c r="M25" s="170">
        <f t="shared" si="4"/>
        <v>4.7906805247195525E-2</v>
      </c>
      <c r="N25" s="173">
        <v>115556.63</v>
      </c>
      <c r="O25" s="175">
        <v>862</v>
      </c>
    </row>
    <row r="26" spans="2:15" s="45" customFormat="1" ht="28.5" x14ac:dyDescent="0.25">
      <c r="B26" s="174">
        <v>21</v>
      </c>
      <c r="C26" s="172" t="s">
        <v>110</v>
      </c>
      <c r="D26" s="169">
        <v>5494508.6900000004</v>
      </c>
      <c r="E26" s="170">
        <f t="shared" si="0"/>
        <v>1.0547438865294021E-3</v>
      </c>
      <c r="F26" s="173">
        <v>43576.98</v>
      </c>
      <c r="G26" s="170">
        <f t="shared" si="1"/>
        <v>1.6764575675533997E-2</v>
      </c>
      <c r="H26" s="173">
        <v>5068769.53</v>
      </c>
      <c r="I26" s="170">
        <f t="shared" si="2"/>
        <v>1.0493144504924476E-3</v>
      </c>
      <c r="J26" s="173">
        <v>382162.18</v>
      </c>
      <c r="K26" s="170">
        <f t="shared" si="3"/>
        <v>1.0159106937245668E-3</v>
      </c>
      <c r="L26" s="173">
        <v>3253836.88008219</v>
      </c>
      <c r="M26" s="170">
        <f t="shared" si="4"/>
        <v>1.6590575140394918E-3</v>
      </c>
      <c r="N26" s="173">
        <v>6879.36</v>
      </c>
      <c r="O26" s="175">
        <v>72</v>
      </c>
    </row>
    <row r="27" spans="2:15" s="45" customFormat="1" ht="28.5" x14ac:dyDescent="0.25">
      <c r="B27" s="174">
        <v>22</v>
      </c>
      <c r="C27" s="172" t="s">
        <v>111</v>
      </c>
      <c r="D27" s="169">
        <v>169572615.61000001</v>
      </c>
      <c r="E27" s="170">
        <f t="shared" si="0"/>
        <v>3.2551714762589216E-2</v>
      </c>
      <c r="F27" s="173">
        <v>44097.85</v>
      </c>
      <c r="G27" s="170">
        <f t="shared" si="1"/>
        <v>1.6964960478063115E-2</v>
      </c>
      <c r="H27" s="173">
        <v>158371559.55000001</v>
      </c>
      <c r="I27" s="170">
        <f t="shared" si="2"/>
        <v>3.2785386078273748E-2</v>
      </c>
      <c r="J27" s="173">
        <v>11156958.210000001</v>
      </c>
      <c r="K27" s="170">
        <f t="shared" si="3"/>
        <v>2.9658803900943581E-2</v>
      </c>
      <c r="L27" s="173">
        <v>74593111.565095901</v>
      </c>
      <c r="M27" s="170">
        <f t="shared" si="4"/>
        <v>3.8033333199706219E-2</v>
      </c>
      <c r="N27" s="173">
        <v>28205.37</v>
      </c>
      <c r="O27" s="175">
        <v>195</v>
      </c>
    </row>
    <row r="28" spans="2:15" s="45" customFormat="1" ht="28.5" x14ac:dyDescent="0.25">
      <c r="B28" s="174">
        <v>23</v>
      </c>
      <c r="C28" s="172" t="s">
        <v>112</v>
      </c>
      <c r="D28" s="169">
        <v>7049593.2000000002</v>
      </c>
      <c r="E28" s="170">
        <f t="shared" si="0"/>
        <v>1.353263003069205E-3</v>
      </c>
      <c r="F28" s="173">
        <v>654497.31000000006</v>
      </c>
      <c r="G28" s="170">
        <f t="shared" si="1"/>
        <v>0.25179279708984958</v>
      </c>
      <c r="H28" s="173">
        <v>3994937.52</v>
      </c>
      <c r="I28" s="170">
        <f t="shared" si="2"/>
        <v>8.2701445464032782E-4</v>
      </c>
      <c r="J28" s="173">
        <v>2400158.37</v>
      </c>
      <c r="K28" s="170">
        <f t="shared" si="3"/>
        <v>6.3803973347533391E-3</v>
      </c>
      <c r="L28" s="173">
        <v>7001516.0429589003</v>
      </c>
      <c r="M28" s="170">
        <f t="shared" si="4"/>
        <v>3.5699139904166312E-3</v>
      </c>
      <c r="N28" s="173">
        <v>56266.9</v>
      </c>
      <c r="O28" s="175">
        <v>597</v>
      </c>
    </row>
    <row r="29" spans="2:15" s="45" customFormat="1" ht="28.5" x14ac:dyDescent="0.25">
      <c r="B29" s="174">
        <v>24</v>
      </c>
      <c r="C29" s="172" t="s">
        <v>113</v>
      </c>
      <c r="D29" s="169">
        <v>1176657510.7</v>
      </c>
      <c r="E29" s="170">
        <f t="shared" si="0"/>
        <v>0.22587503013845073</v>
      </c>
      <c r="F29" s="173">
        <v>197077.06</v>
      </c>
      <c r="G29" s="170">
        <f t="shared" si="1"/>
        <v>7.5817858104938754E-2</v>
      </c>
      <c r="H29" s="173">
        <v>1048771082.55</v>
      </c>
      <c r="I29" s="170">
        <f t="shared" si="2"/>
        <v>0.21711199249935564</v>
      </c>
      <c r="J29" s="173">
        <v>127689351.09</v>
      </c>
      <c r="K29" s="170">
        <f t="shared" si="3"/>
        <v>0.33943959930069922</v>
      </c>
      <c r="L29" s="173">
        <v>469634709.97008198</v>
      </c>
      <c r="M29" s="170">
        <f t="shared" si="4"/>
        <v>0.23945607083104334</v>
      </c>
      <c r="N29" s="173">
        <v>303558.13</v>
      </c>
      <c r="O29" s="175">
        <v>1120</v>
      </c>
    </row>
    <row r="30" spans="2:15" s="45" customFormat="1" ht="28.5" x14ac:dyDescent="0.25">
      <c r="B30" s="174">
        <v>25</v>
      </c>
      <c r="C30" s="172" t="s">
        <v>114</v>
      </c>
      <c r="D30" s="169">
        <v>47819819.350000001</v>
      </c>
      <c r="E30" s="170">
        <f t="shared" si="0"/>
        <v>9.1796491661118654E-3</v>
      </c>
      <c r="F30" s="173">
        <v>0</v>
      </c>
      <c r="G30" s="170">
        <f t="shared" si="1"/>
        <v>0</v>
      </c>
      <c r="H30" s="173">
        <v>42188648.159999996</v>
      </c>
      <c r="I30" s="170">
        <f t="shared" si="2"/>
        <v>8.733709019322803E-3</v>
      </c>
      <c r="J30" s="173">
        <v>5631171.1900000004</v>
      </c>
      <c r="K30" s="170">
        <f t="shared" si="3"/>
        <v>1.496947455688759E-2</v>
      </c>
      <c r="L30" s="173">
        <v>24369526.268931501</v>
      </c>
      <c r="M30" s="170">
        <f t="shared" si="4"/>
        <v>1.2425467889168536E-2</v>
      </c>
      <c r="N30" s="173">
        <v>240772.69</v>
      </c>
      <c r="O30" s="175">
        <v>92</v>
      </c>
    </row>
    <row r="31" spans="2:15" s="45" customFormat="1" ht="28.5" x14ac:dyDescent="0.25">
      <c r="B31" s="174">
        <v>26</v>
      </c>
      <c r="C31" s="172" t="s">
        <v>115</v>
      </c>
      <c r="D31" s="169">
        <v>1603826.78</v>
      </c>
      <c r="E31" s="170">
        <f t="shared" si="0"/>
        <v>3.0787584235436637E-4</v>
      </c>
      <c r="F31" s="173">
        <v>82588.89</v>
      </c>
      <c r="G31" s="170">
        <f t="shared" si="1"/>
        <v>3.1772915341158399E-2</v>
      </c>
      <c r="H31" s="173">
        <v>1302223.24</v>
      </c>
      <c r="I31" s="170">
        <f t="shared" si="2"/>
        <v>2.6958054719428023E-4</v>
      </c>
      <c r="J31" s="173">
        <v>219014.65</v>
      </c>
      <c r="K31" s="170">
        <f t="shared" si="3"/>
        <v>5.8221178510480345E-4</v>
      </c>
      <c r="L31" s="173">
        <v>1600753.33027397</v>
      </c>
      <c r="M31" s="170">
        <f t="shared" si="4"/>
        <v>8.1618776189164343E-4</v>
      </c>
      <c r="N31" s="173">
        <v>4086.62</v>
      </c>
      <c r="O31" s="175">
        <v>23</v>
      </c>
    </row>
    <row r="32" spans="2:15" s="45" customFormat="1" ht="28.5" x14ac:dyDescent="0.25">
      <c r="B32" s="174">
        <v>27</v>
      </c>
      <c r="C32" s="168" t="s">
        <v>116</v>
      </c>
      <c r="D32" s="169">
        <v>9071801.1799999997</v>
      </c>
      <c r="E32" s="170">
        <f t="shared" si="0"/>
        <v>1.7414526710695245E-3</v>
      </c>
      <c r="F32" s="169">
        <v>17741</v>
      </c>
      <c r="G32" s="170">
        <f t="shared" si="1"/>
        <v>6.8251709287713057E-3</v>
      </c>
      <c r="H32" s="169">
        <v>7124382.4699999997</v>
      </c>
      <c r="I32" s="170">
        <f t="shared" si="2"/>
        <v>1.4748584310966049E-3</v>
      </c>
      <c r="J32" s="169">
        <v>1929677.71</v>
      </c>
      <c r="K32" s="170">
        <f t="shared" si="3"/>
        <v>5.1297075525132642E-3</v>
      </c>
      <c r="L32" s="169">
        <v>6938650.5358630102</v>
      </c>
      <c r="M32" s="170">
        <f t="shared" si="4"/>
        <v>3.5378602963424817E-3</v>
      </c>
      <c r="N32" s="169">
        <v>8456.81</v>
      </c>
      <c r="O32" s="171">
        <v>54</v>
      </c>
    </row>
    <row r="33" spans="2:15" s="45" customFormat="1" ht="20.25" customHeight="1" x14ac:dyDescent="0.25">
      <c r="B33" s="184"/>
      <c r="C33" s="185"/>
      <c r="D33" s="186"/>
      <c r="E33" s="187"/>
      <c r="F33" s="186"/>
      <c r="G33" s="187"/>
      <c r="H33" s="186"/>
      <c r="I33" s="187"/>
      <c r="J33" s="186"/>
      <c r="K33" s="187"/>
      <c r="L33" s="186"/>
      <c r="M33" s="187"/>
      <c r="N33" s="188"/>
      <c r="O33" s="189"/>
    </row>
    <row r="34" spans="2:15" s="55" customFormat="1" ht="30.75" x14ac:dyDescent="0.25">
      <c r="B34" s="190" t="s">
        <v>117</v>
      </c>
      <c r="C34" s="191"/>
      <c r="D34" s="192">
        <f>SUM(D6:D33)</f>
        <v>3317906735.8100004</v>
      </c>
      <c r="E34" s="193">
        <f t="shared" si="0"/>
        <v>0.63691624549424841</v>
      </c>
      <c r="F34" s="192">
        <f>SUM(F6:F32)</f>
        <v>2599348.8200000003</v>
      </c>
      <c r="G34" s="193">
        <f t="shared" si="1"/>
        <v>1</v>
      </c>
      <c r="H34" s="192">
        <f>SUM(H6:H32)</f>
        <v>2946259141.6699986</v>
      </c>
      <c r="I34" s="193">
        <f t="shared" si="2"/>
        <v>0.6099216533622519</v>
      </c>
      <c r="J34" s="192">
        <f>SUM(J6:J32)</f>
        <v>369048245.31999993</v>
      </c>
      <c r="K34" s="193">
        <f t="shared" si="3"/>
        <v>0.98104961333660823</v>
      </c>
      <c r="L34" s="192">
        <f>SUM(L6:L32)</f>
        <v>1432764411.2215335</v>
      </c>
      <c r="M34" s="193">
        <f t="shared" si="4"/>
        <v>0.73053402794592792</v>
      </c>
      <c r="N34" s="192">
        <f>SUM(N6:N32)</f>
        <v>2696447.0100000007</v>
      </c>
      <c r="O34" s="194">
        <f>SUM(O6:O33)</f>
        <v>7325</v>
      </c>
    </row>
    <row r="35" spans="2:15" ht="15.75" x14ac:dyDescent="0.25">
      <c r="B35" s="165"/>
      <c r="C35" s="165"/>
      <c r="D35" s="46"/>
      <c r="E35" s="47"/>
      <c r="F35" s="46"/>
      <c r="G35" s="47"/>
      <c r="H35" s="46"/>
      <c r="I35" s="47"/>
      <c r="J35" s="46"/>
      <c r="K35" s="47"/>
      <c r="L35" s="46"/>
      <c r="M35" s="47"/>
      <c r="N35" s="48"/>
      <c r="O35" s="166"/>
    </row>
    <row r="36" spans="2:15" x14ac:dyDescent="0.25">
      <c r="B36" s="449" t="s">
        <v>118</v>
      </c>
      <c r="C36" s="449"/>
      <c r="D36" s="448" t="s">
        <v>80</v>
      </c>
      <c r="E36" s="448" t="s">
        <v>81</v>
      </c>
      <c r="F36" s="448" t="s">
        <v>82</v>
      </c>
      <c r="G36" s="448" t="s">
        <v>81</v>
      </c>
      <c r="H36" s="448" t="s">
        <v>83</v>
      </c>
      <c r="I36" s="448" t="s">
        <v>81</v>
      </c>
      <c r="J36" s="448" t="s">
        <v>84</v>
      </c>
      <c r="K36" s="448" t="s">
        <v>81</v>
      </c>
      <c r="L36" s="448" t="s">
        <v>85</v>
      </c>
      <c r="M36" s="448" t="s">
        <v>81</v>
      </c>
      <c r="N36" s="448" t="s">
        <v>86</v>
      </c>
      <c r="O36" s="448" t="s">
        <v>87</v>
      </c>
    </row>
    <row r="37" spans="2:15" ht="76.900000000000006" customHeight="1" x14ac:dyDescent="0.25">
      <c r="B37" s="449"/>
      <c r="C37" s="449"/>
      <c r="D37" s="448"/>
      <c r="E37" s="448"/>
      <c r="F37" s="450"/>
      <c r="G37" s="448"/>
      <c r="H37" s="448"/>
      <c r="I37" s="448"/>
      <c r="J37" s="448"/>
      <c r="K37" s="448"/>
      <c r="L37" s="448" t="s">
        <v>88</v>
      </c>
      <c r="M37" s="448"/>
      <c r="N37" s="448" t="s">
        <v>89</v>
      </c>
      <c r="O37" s="448" t="s">
        <v>90</v>
      </c>
    </row>
    <row r="38" spans="2:15" ht="15.6" customHeight="1" x14ac:dyDescent="0.25">
      <c r="B38" s="449"/>
      <c r="C38" s="449"/>
      <c r="D38" s="448"/>
      <c r="E38" s="448"/>
      <c r="F38" s="450"/>
      <c r="G38" s="448"/>
      <c r="H38" s="448"/>
      <c r="I38" s="448"/>
      <c r="J38" s="448"/>
      <c r="K38" s="448"/>
      <c r="L38" s="448"/>
      <c r="M38" s="448"/>
      <c r="N38" s="448"/>
      <c r="O38" s="448"/>
    </row>
    <row r="39" spans="2:15" s="45" customFormat="1" ht="28.5" x14ac:dyDescent="0.25">
      <c r="B39" s="167">
        <v>1</v>
      </c>
      <c r="C39" s="168" t="s">
        <v>130</v>
      </c>
      <c r="D39" s="169">
        <v>0</v>
      </c>
      <c r="E39" s="170">
        <f t="shared" ref="E39:E45" si="5">D39/$D$53</f>
        <v>0</v>
      </c>
      <c r="F39" s="169">
        <v>0</v>
      </c>
      <c r="G39" s="170">
        <f t="shared" ref="G39:G45" si="6">F39/$F$53</f>
        <v>0</v>
      </c>
      <c r="H39" s="169">
        <v>0</v>
      </c>
      <c r="I39" s="170">
        <f t="shared" ref="I39:I45" si="7">H39/$H$53</f>
        <v>0</v>
      </c>
      <c r="J39" s="169">
        <v>0</v>
      </c>
      <c r="K39" s="170">
        <f t="shared" ref="K39:K45" si="8">J39/$J$53</f>
        <v>0</v>
      </c>
      <c r="L39" s="169">
        <v>0</v>
      </c>
      <c r="M39" s="170">
        <f t="shared" ref="M39:M45" si="9">L39/$L$53</f>
        <v>0</v>
      </c>
      <c r="N39" s="169">
        <v>0</v>
      </c>
      <c r="O39" s="171">
        <v>0</v>
      </c>
    </row>
    <row r="40" spans="2:15" s="45" customFormat="1" ht="28.5" x14ac:dyDescent="0.25">
      <c r="B40" s="167">
        <v>2</v>
      </c>
      <c r="C40" s="168" t="s">
        <v>119</v>
      </c>
      <c r="D40" s="169">
        <v>171370000</v>
      </c>
      <c r="E40" s="170">
        <f t="shared" si="5"/>
        <v>3.2896746557797077E-2</v>
      </c>
      <c r="F40" s="169">
        <v>0</v>
      </c>
      <c r="G40" s="170">
        <f t="shared" si="6"/>
        <v>0</v>
      </c>
      <c r="H40" s="169">
        <v>171370000</v>
      </c>
      <c r="I40" s="170">
        <f t="shared" si="7"/>
        <v>3.5476266245013259E-2</v>
      </c>
      <c r="J40" s="169">
        <v>0</v>
      </c>
      <c r="K40" s="170">
        <f t="shared" si="8"/>
        <v>0</v>
      </c>
      <c r="L40" s="169">
        <v>32087890.410958901</v>
      </c>
      <c r="M40" s="170">
        <f t="shared" si="9"/>
        <v>1.636088644204943E-2</v>
      </c>
      <c r="N40" s="169">
        <v>0</v>
      </c>
      <c r="O40" s="171">
        <v>38</v>
      </c>
    </row>
    <row r="41" spans="2:15" s="45" customFormat="1" ht="28.5" x14ac:dyDescent="0.25">
      <c r="B41" s="174">
        <v>3</v>
      </c>
      <c r="C41" s="172" t="s">
        <v>120</v>
      </c>
      <c r="D41" s="169">
        <v>243663450.06999999</v>
      </c>
      <c r="E41" s="170">
        <f t="shared" si="5"/>
        <v>4.6774434045347674E-2</v>
      </c>
      <c r="F41" s="173">
        <v>0</v>
      </c>
      <c r="G41" s="170">
        <f t="shared" si="6"/>
        <v>0</v>
      </c>
      <c r="H41" s="173">
        <v>240224419.18000001</v>
      </c>
      <c r="I41" s="170">
        <f t="shared" si="7"/>
        <v>4.9730206298554881E-2</v>
      </c>
      <c r="J41" s="173">
        <v>3439030.89</v>
      </c>
      <c r="K41" s="170">
        <f t="shared" si="8"/>
        <v>9.1420565404983691E-3</v>
      </c>
      <c r="L41" s="173">
        <v>80475508.823506802</v>
      </c>
      <c r="M41" s="170">
        <f t="shared" si="9"/>
        <v>4.1032633942737137E-2</v>
      </c>
      <c r="N41" s="173">
        <v>0</v>
      </c>
      <c r="O41" s="175">
        <v>93</v>
      </c>
    </row>
    <row r="42" spans="2:15" s="45" customFormat="1" ht="28.5" x14ac:dyDescent="0.25">
      <c r="B42" s="167">
        <v>4</v>
      </c>
      <c r="C42" s="172" t="s">
        <v>121</v>
      </c>
      <c r="D42" s="169">
        <v>77572705.370000005</v>
      </c>
      <c r="E42" s="170">
        <f t="shared" si="5"/>
        <v>1.4891110628228711E-2</v>
      </c>
      <c r="F42" s="173">
        <v>0</v>
      </c>
      <c r="G42" s="170">
        <f t="shared" si="6"/>
        <v>0</v>
      </c>
      <c r="H42" s="173">
        <v>74519905.370000005</v>
      </c>
      <c r="I42" s="170">
        <f t="shared" si="7"/>
        <v>1.5426784171437903E-2</v>
      </c>
      <c r="J42" s="173">
        <v>3052800</v>
      </c>
      <c r="K42" s="170">
        <f t="shared" si="8"/>
        <v>8.1153298994745045E-3</v>
      </c>
      <c r="L42" s="173">
        <v>27236835.265671201</v>
      </c>
      <c r="M42" s="170">
        <f t="shared" si="9"/>
        <v>1.3887443615497472E-2</v>
      </c>
      <c r="N42" s="173">
        <v>0</v>
      </c>
      <c r="O42" s="175">
        <v>50</v>
      </c>
    </row>
    <row r="43" spans="2:15" s="45" customFormat="1" ht="28.5" x14ac:dyDescent="0.25">
      <c r="B43" s="174">
        <v>5</v>
      </c>
      <c r="C43" s="172" t="s">
        <v>122</v>
      </c>
      <c r="D43" s="169">
        <v>669095000</v>
      </c>
      <c r="E43" s="170">
        <f t="shared" si="5"/>
        <v>0.12844166795873976</v>
      </c>
      <c r="F43" s="173">
        <v>0</v>
      </c>
      <c r="G43" s="170">
        <f t="shared" si="6"/>
        <v>0</v>
      </c>
      <c r="H43" s="173">
        <v>668895000</v>
      </c>
      <c r="I43" s="170">
        <f t="shared" si="7"/>
        <v>0.13847171097600597</v>
      </c>
      <c r="J43" s="173">
        <v>200000</v>
      </c>
      <c r="K43" s="170">
        <f t="shared" si="8"/>
        <v>5.3166469467207187E-4</v>
      </c>
      <c r="L43" s="173">
        <v>232736150.68493199</v>
      </c>
      <c r="M43" s="170">
        <f t="shared" si="9"/>
        <v>0.11866687661758589</v>
      </c>
      <c r="N43" s="173">
        <v>0</v>
      </c>
      <c r="O43" s="175">
        <v>95</v>
      </c>
    </row>
    <row r="44" spans="2:15" s="45" customFormat="1" ht="28.5" x14ac:dyDescent="0.25">
      <c r="B44" s="167">
        <v>6</v>
      </c>
      <c r="C44" s="172" t="s">
        <v>123</v>
      </c>
      <c r="D44" s="169">
        <v>9250000</v>
      </c>
      <c r="E44" s="170">
        <f t="shared" si="5"/>
        <v>1.7756603002837307E-3</v>
      </c>
      <c r="F44" s="173">
        <v>0</v>
      </c>
      <c r="G44" s="170">
        <f t="shared" si="6"/>
        <v>0</v>
      </c>
      <c r="H44" s="173">
        <v>9250000</v>
      </c>
      <c r="I44" s="170">
        <f t="shared" si="7"/>
        <v>1.9148944550759915E-3</v>
      </c>
      <c r="J44" s="173">
        <v>0</v>
      </c>
      <c r="K44" s="170">
        <f t="shared" si="8"/>
        <v>0</v>
      </c>
      <c r="L44" s="173">
        <v>785616.43835616403</v>
      </c>
      <c r="M44" s="170">
        <f t="shared" si="9"/>
        <v>4.005679765897836E-4</v>
      </c>
      <c r="N44" s="173">
        <v>0</v>
      </c>
      <c r="O44" s="175">
        <v>4</v>
      </c>
    </row>
    <row r="45" spans="2:15" s="45" customFormat="1" ht="28.5" x14ac:dyDescent="0.25">
      <c r="B45" s="174">
        <v>7</v>
      </c>
      <c r="C45" s="172" t="s">
        <v>124</v>
      </c>
      <c r="D45" s="169">
        <v>720471842.88999999</v>
      </c>
      <c r="E45" s="170">
        <f t="shared" si="5"/>
        <v>0.13830413501535463</v>
      </c>
      <c r="F45" s="173">
        <v>0</v>
      </c>
      <c r="G45" s="170">
        <f t="shared" si="6"/>
        <v>0</v>
      </c>
      <c r="H45" s="173">
        <v>720034975.24000001</v>
      </c>
      <c r="I45" s="170">
        <f t="shared" si="7"/>
        <v>0.14905848449165998</v>
      </c>
      <c r="J45" s="173">
        <v>436867.65</v>
      </c>
      <c r="K45" s="170">
        <f t="shared" si="8"/>
        <v>1.1613355287467778E-3</v>
      </c>
      <c r="L45" s="173">
        <v>155169813.98693201</v>
      </c>
      <c r="M45" s="170">
        <f t="shared" si="9"/>
        <v>7.9117563459612364E-2</v>
      </c>
      <c r="N45" s="173">
        <v>0</v>
      </c>
      <c r="O45" s="175">
        <v>105</v>
      </c>
    </row>
    <row r="46" spans="2:15" ht="17.25" x14ac:dyDescent="0.25">
      <c r="B46" s="176"/>
      <c r="C46" s="176"/>
      <c r="D46" s="177"/>
      <c r="E46" s="178"/>
      <c r="F46" s="177"/>
      <c r="G46" s="178"/>
      <c r="H46" s="177"/>
      <c r="I46" s="178"/>
      <c r="J46" s="177"/>
      <c r="K46" s="178"/>
      <c r="L46" s="177"/>
      <c r="M46" s="178" t="s">
        <v>125</v>
      </c>
      <c r="N46" s="177"/>
      <c r="O46" s="179"/>
    </row>
    <row r="47" spans="2:15" s="55" customFormat="1" ht="30.75" x14ac:dyDescent="0.25">
      <c r="B47" s="190" t="s">
        <v>126</v>
      </c>
      <c r="C47" s="191"/>
      <c r="D47" s="192">
        <f>SUM(D39:D46)</f>
        <v>1891422998.3299999</v>
      </c>
      <c r="E47" s="193">
        <f t="shared" ref="E47" si="10">D47/$D$53</f>
        <v>0.36308375450575153</v>
      </c>
      <c r="F47" s="192">
        <f>SUM(F39:F45)</f>
        <v>0</v>
      </c>
      <c r="G47" s="193">
        <f t="shared" ref="G47" si="11">F47/$F$53</f>
        <v>0</v>
      </c>
      <c r="H47" s="192">
        <f>SUM(H39:H45)</f>
        <v>1884294299.79</v>
      </c>
      <c r="I47" s="193">
        <f t="shared" ref="I47" si="12">H47/$H$53</f>
        <v>0.39007834663774799</v>
      </c>
      <c r="J47" s="192">
        <f>SUM(J39:J45)</f>
        <v>7128698.540000001</v>
      </c>
      <c r="K47" s="193">
        <f t="shared" ref="K47" si="13">J47/$J$53</f>
        <v>1.8950386663391727E-2</v>
      </c>
      <c r="L47" s="192">
        <f>SUM(L39:L45)</f>
        <v>528491815.61035705</v>
      </c>
      <c r="M47" s="193">
        <f t="shared" ref="M47" si="14">L47/$L$53</f>
        <v>0.26946597205407208</v>
      </c>
      <c r="N47" s="192">
        <f>SUM(N39:N45)</f>
        <v>0</v>
      </c>
      <c r="O47" s="194">
        <f>SUM(O39:O45)</f>
        <v>385</v>
      </c>
    </row>
    <row r="48" spans="2:15" ht="17.25" hidden="1" x14ac:dyDescent="0.25">
      <c r="B48" s="180"/>
      <c r="C48" s="180"/>
      <c r="D48" s="181"/>
      <c r="E48" s="182"/>
      <c r="F48" s="181"/>
      <c r="G48" s="182"/>
      <c r="H48" s="181"/>
      <c r="I48" s="182"/>
      <c r="J48" s="181"/>
      <c r="K48" s="182"/>
      <c r="L48" s="181"/>
      <c r="M48" s="182"/>
      <c r="N48" s="181"/>
      <c r="O48" s="183"/>
    </row>
    <row r="49" spans="2:15" ht="17.25" hidden="1" x14ac:dyDescent="0.25">
      <c r="B49" s="180"/>
      <c r="C49" s="180"/>
      <c r="D49" s="181"/>
      <c r="E49" s="182"/>
      <c r="F49" s="181"/>
      <c r="G49" s="182"/>
      <c r="H49" s="181"/>
      <c r="I49" s="182"/>
      <c r="J49" s="181"/>
      <c r="K49" s="182"/>
      <c r="L49" s="181"/>
      <c r="M49" s="182"/>
      <c r="N49" s="181"/>
      <c r="O49" s="183"/>
    </row>
    <row r="50" spans="2:15" ht="17.25" hidden="1" x14ac:dyDescent="0.25">
      <c r="B50" s="180" t="s">
        <v>127</v>
      </c>
      <c r="C50" s="180"/>
      <c r="D50" s="181">
        <v>0</v>
      </c>
      <c r="E50" s="182">
        <v>0</v>
      </c>
      <c r="F50" s="181">
        <v>0</v>
      </c>
      <c r="G50" s="182">
        <v>0</v>
      </c>
      <c r="H50" s="181">
        <v>0</v>
      </c>
      <c r="I50" s="182">
        <v>0</v>
      </c>
      <c r="J50" s="181">
        <v>0</v>
      </c>
      <c r="K50" s="182">
        <v>0</v>
      </c>
      <c r="L50" s="181">
        <v>0</v>
      </c>
      <c r="M50" s="182">
        <v>0</v>
      </c>
      <c r="N50" s="181">
        <v>0</v>
      </c>
      <c r="O50" s="183">
        <v>0</v>
      </c>
    </row>
    <row r="51" spans="2:15" ht="17.25" x14ac:dyDescent="0.25">
      <c r="B51" s="180"/>
      <c r="C51" s="180"/>
      <c r="D51" s="181"/>
      <c r="E51" s="182"/>
      <c r="F51" s="181"/>
      <c r="G51" s="182"/>
      <c r="H51" s="181"/>
      <c r="I51" s="182"/>
      <c r="J51" s="181"/>
      <c r="K51" s="182"/>
      <c r="L51" s="181"/>
      <c r="M51" s="182"/>
      <c r="N51" s="181"/>
      <c r="O51" s="183"/>
    </row>
    <row r="52" spans="2:15" ht="17.25" x14ac:dyDescent="0.25">
      <c r="B52" s="180"/>
      <c r="C52" s="180"/>
      <c r="D52" s="181"/>
      <c r="E52" s="182"/>
      <c r="F52" s="181"/>
      <c r="G52" s="182"/>
      <c r="H52" s="181"/>
      <c r="I52" s="182"/>
      <c r="J52" s="181"/>
      <c r="K52" s="182"/>
      <c r="L52" s="181"/>
      <c r="M52" s="182"/>
      <c r="N52" s="181"/>
      <c r="O52" s="183"/>
    </row>
    <row r="53" spans="2:15" s="55" customFormat="1" ht="30.75" x14ac:dyDescent="0.25">
      <c r="B53" s="190" t="s">
        <v>128</v>
      </c>
      <c r="C53" s="191"/>
      <c r="D53" s="192">
        <f>D34+D47</f>
        <v>5209329734.1400003</v>
      </c>
      <c r="E53" s="193">
        <f>E47+E34</f>
        <v>1</v>
      </c>
      <c r="F53" s="192">
        <f>F34+F47</f>
        <v>2599348.8200000003</v>
      </c>
      <c r="G53" s="193">
        <f>G47+G34</f>
        <v>1</v>
      </c>
      <c r="H53" s="192">
        <f>H34+H47</f>
        <v>4830553441.4599991</v>
      </c>
      <c r="I53" s="193">
        <f>I47+I34</f>
        <v>0.99999999999999989</v>
      </c>
      <c r="J53" s="192">
        <f>J34+J47</f>
        <v>376176943.85999995</v>
      </c>
      <c r="K53" s="193">
        <f>K47+K34</f>
        <v>1</v>
      </c>
      <c r="L53" s="192">
        <f>L34+L47</f>
        <v>1961256226.8318906</v>
      </c>
      <c r="M53" s="193">
        <f>M47+M34</f>
        <v>1</v>
      </c>
      <c r="N53" s="192">
        <f>N34+N47</f>
        <v>2696447.0100000007</v>
      </c>
      <c r="O53" s="194">
        <f>O34+O47</f>
        <v>7710</v>
      </c>
    </row>
    <row r="54" spans="2:15" ht="15.75" x14ac:dyDescent="0.25">
      <c r="B54" s="53"/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2:15" ht="27.75" x14ac:dyDescent="0.25">
      <c r="B55" s="49"/>
      <c r="C55" s="50"/>
      <c r="D55" s="50"/>
      <c r="E55" s="51"/>
      <c r="F55" s="51"/>
      <c r="G55" s="50"/>
      <c r="H55" s="51"/>
      <c r="I55" s="50"/>
      <c r="J55" s="51"/>
      <c r="K55" s="50"/>
      <c r="L55" s="50"/>
      <c r="M55" s="50"/>
      <c r="N55" s="50"/>
      <c r="O55" s="50"/>
    </row>
    <row r="56" spans="2:15" x14ac:dyDescent="0.25">
      <c r="D56" s="52"/>
      <c r="E56" s="52"/>
      <c r="F56" s="52"/>
      <c r="H56" s="52"/>
      <c r="J56" s="52"/>
      <c r="L56" s="52"/>
    </row>
    <row r="57" spans="2:15" x14ac:dyDescent="0.25">
      <c r="D57" s="52"/>
      <c r="E57" s="52"/>
      <c r="F57" s="52"/>
      <c r="H57" s="52"/>
      <c r="J57" s="52"/>
      <c r="L57" s="52"/>
    </row>
    <row r="58" spans="2:15" ht="15.75" x14ac:dyDescent="0.25">
      <c r="B58" s="53"/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2:15" ht="27.75" x14ac:dyDescent="0.25">
      <c r="B59" s="49"/>
      <c r="C59" s="50"/>
      <c r="D59" s="51"/>
      <c r="E59" s="51"/>
      <c r="F59" s="51"/>
      <c r="G59" s="50"/>
      <c r="H59" s="51"/>
      <c r="I59" s="50"/>
      <c r="J59" s="51"/>
      <c r="K59" s="50"/>
      <c r="L59" s="51"/>
      <c r="M59" s="50"/>
      <c r="N59" s="50"/>
      <c r="O59" s="50"/>
    </row>
    <row r="60" spans="2:15" x14ac:dyDescent="0.25">
      <c r="D60" s="52"/>
      <c r="E60" s="52"/>
      <c r="F60" s="52"/>
      <c r="H60" s="52"/>
      <c r="J60" s="52"/>
      <c r="L60" s="52"/>
    </row>
    <row r="61" spans="2:15" x14ac:dyDescent="0.25">
      <c r="D61" s="52"/>
      <c r="E61" s="52"/>
      <c r="F61" s="52"/>
      <c r="H61" s="52"/>
      <c r="J61" s="52"/>
      <c r="L61" s="52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700"/>
  <sheetViews>
    <sheetView showGridLines="0" zoomScale="50" zoomScaleNormal="53" workbookViewId="0">
      <selection activeCell="H34" sqref="H34"/>
    </sheetView>
  </sheetViews>
  <sheetFormatPr baseColWidth="10" defaultColWidth="11.42578125" defaultRowHeight="18" x14ac:dyDescent="0.25"/>
  <cols>
    <col min="1" max="1" width="81" style="296" customWidth="1"/>
    <col min="2" max="2" width="17.7109375" style="296" customWidth="1"/>
    <col min="3" max="3" width="16" style="406" customWidth="1"/>
    <col min="4" max="6" width="15.7109375" style="406" customWidth="1"/>
    <col min="7" max="7" width="16" style="406" customWidth="1"/>
    <col min="8" max="8" width="17.85546875" style="395" customWidth="1"/>
    <col min="9" max="9" width="25.42578125" style="296" customWidth="1"/>
    <col min="10" max="10" width="26.7109375" style="296" customWidth="1"/>
    <col min="11" max="11" width="25.85546875" style="296" customWidth="1"/>
    <col min="12" max="12" width="12.140625" style="363" customWidth="1"/>
    <col min="13" max="13" width="16" style="296" bestFit="1" customWidth="1"/>
    <col min="14" max="14" width="19.28515625" style="296" bestFit="1" customWidth="1"/>
    <col min="15" max="16384" width="11.42578125" style="296"/>
  </cols>
  <sheetData>
    <row r="1" spans="1:12" s="292" customFormat="1" ht="96" customHeight="1" x14ac:dyDescent="0.25">
      <c r="A1" s="445" t="s">
        <v>349</v>
      </c>
      <c r="B1" s="446"/>
      <c r="C1" s="446"/>
      <c r="D1" s="446"/>
      <c r="E1" s="446"/>
      <c r="F1" s="446"/>
      <c r="G1" s="414"/>
      <c r="H1" s="256"/>
      <c r="I1" s="256"/>
      <c r="J1" s="256"/>
      <c r="K1" s="257"/>
      <c r="L1" s="379"/>
    </row>
    <row r="2" spans="1:12" s="292" customFormat="1" ht="16.899999999999999" customHeight="1" x14ac:dyDescent="0.25">
      <c r="A2" s="258"/>
      <c r="B2" s="258"/>
      <c r="C2" s="398"/>
      <c r="D2" s="398"/>
      <c r="E2" s="398"/>
      <c r="F2" s="398"/>
      <c r="G2" s="398"/>
      <c r="H2" s="258"/>
      <c r="I2" s="258"/>
      <c r="J2" s="258"/>
      <c r="K2" s="258"/>
      <c r="L2" s="380"/>
    </row>
    <row r="3" spans="1:12" s="292" customFormat="1" ht="24" customHeight="1" x14ac:dyDescent="0.25">
      <c r="A3" s="453" t="s">
        <v>11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</row>
    <row r="4" spans="1:12" s="292" customFormat="1" ht="30.75" x14ac:dyDescent="0.25">
      <c r="A4" s="259" t="s">
        <v>134</v>
      </c>
      <c r="B4" s="260"/>
      <c r="C4" s="399"/>
      <c r="D4" s="399"/>
      <c r="E4" s="399"/>
      <c r="F4" s="399"/>
      <c r="G4" s="399"/>
      <c r="H4" s="260"/>
      <c r="I4" s="260"/>
      <c r="J4" s="260"/>
      <c r="K4" s="260"/>
      <c r="L4" s="381"/>
    </row>
    <row r="5" spans="1:12" s="292" customFormat="1" ht="28.5" customHeight="1" x14ac:dyDescent="0.25">
      <c r="A5" s="261" t="s">
        <v>135</v>
      </c>
      <c r="B5" s="195" t="s">
        <v>136</v>
      </c>
      <c r="C5" s="400" t="s">
        <v>137</v>
      </c>
      <c r="D5" s="400" t="s">
        <v>138</v>
      </c>
      <c r="E5" s="400" t="s">
        <v>624</v>
      </c>
      <c r="F5" s="400" t="s">
        <v>139</v>
      </c>
      <c r="G5" s="400" t="s">
        <v>140</v>
      </c>
      <c r="H5" s="195" t="s">
        <v>141</v>
      </c>
      <c r="I5" s="195" t="s">
        <v>142</v>
      </c>
      <c r="J5" s="195" t="s">
        <v>143</v>
      </c>
      <c r="K5" s="195" t="s">
        <v>144</v>
      </c>
      <c r="L5" s="382" t="s">
        <v>145</v>
      </c>
    </row>
    <row r="6" spans="1:12" s="295" customFormat="1" ht="20.25" x14ac:dyDescent="0.25">
      <c r="A6" s="293" t="s">
        <v>146</v>
      </c>
      <c r="B6" s="294"/>
      <c r="C6" s="401"/>
      <c r="D6" s="401"/>
      <c r="E6" s="401"/>
      <c r="F6" s="401"/>
      <c r="G6" s="401"/>
      <c r="H6" s="294"/>
      <c r="I6" s="294"/>
      <c r="J6" s="294"/>
      <c r="K6" s="294"/>
      <c r="L6" s="383"/>
    </row>
    <row r="7" spans="1:12" ht="20.25" x14ac:dyDescent="0.25">
      <c r="A7" s="297" t="s">
        <v>625</v>
      </c>
      <c r="B7" s="298">
        <v>1</v>
      </c>
      <c r="C7" s="402">
        <v>0.98000000000000009</v>
      </c>
      <c r="D7" s="402">
        <v>0.98000000000000009</v>
      </c>
      <c r="E7" s="402">
        <v>0.98000000000000009</v>
      </c>
      <c r="F7" s="402">
        <v>0.98000000000000009</v>
      </c>
      <c r="G7" s="402">
        <f>K7/I7</f>
        <v>0.98000000000000009</v>
      </c>
      <c r="H7" s="418">
        <f>((0.98-0.8)/0.8)*100</f>
        <v>22.499999999999993</v>
      </c>
      <c r="I7" s="299">
        <v>21948</v>
      </c>
      <c r="J7" s="300">
        <v>21948</v>
      </c>
      <c r="K7" s="300">
        <v>21509.040000000001</v>
      </c>
      <c r="L7" s="384">
        <v>3</v>
      </c>
    </row>
    <row r="8" spans="1:12" ht="20.25" x14ac:dyDescent="0.25">
      <c r="A8" s="297" t="s">
        <v>626</v>
      </c>
      <c r="B8" s="298">
        <v>1</v>
      </c>
      <c r="C8" s="402">
        <v>22.5</v>
      </c>
      <c r="D8" s="402">
        <v>22.5</v>
      </c>
      <c r="E8" s="402">
        <v>22.5</v>
      </c>
      <c r="F8" s="402">
        <v>22.5</v>
      </c>
      <c r="G8" s="402">
        <f t="shared" ref="G8:G20" si="0">K8/I8</f>
        <v>22.5</v>
      </c>
      <c r="H8" s="418">
        <f>((22.5-23)/23)*100</f>
        <v>-2.1739130434782608</v>
      </c>
      <c r="I8" s="299">
        <v>156</v>
      </c>
      <c r="J8" s="300">
        <v>156</v>
      </c>
      <c r="K8" s="300">
        <v>3510</v>
      </c>
      <c r="L8" s="384">
        <v>1</v>
      </c>
    </row>
    <row r="9" spans="1:12" ht="20.25" x14ac:dyDescent="0.25">
      <c r="A9" s="297" t="s">
        <v>14</v>
      </c>
      <c r="B9" s="298">
        <v>1</v>
      </c>
      <c r="C9" s="402">
        <v>1</v>
      </c>
      <c r="D9" s="402">
        <v>1</v>
      </c>
      <c r="E9" s="402">
        <v>1</v>
      </c>
      <c r="F9" s="402">
        <v>1</v>
      </c>
      <c r="G9" s="402">
        <f t="shared" si="0"/>
        <v>1</v>
      </c>
      <c r="H9" s="418">
        <f>((1-1.04)/1.04)*100</f>
        <v>-3.8461538461538494</v>
      </c>
      <c r="I9" s="299">
        <v>4350</v>
      </c>
      <c r="J9" s="300">
        <v>4350</v>
      </c>
      <c r="K9" s="300">
        <v>4350</v>
      </c>
      <c r="L9" s="384">
        <v>1</v>
      </c>
    </row>
    <row r="10" spans="1:12" ht="20.25" x14ac:dyDescent="0.25">
      <c r="A10" s="297" t="s">
        <v>627</v>
      </c>
      <c r="B10" s="298">
        <v>1000</v>
      </c>
      <c r="C10" s="402">
        <v>400</v>
      </c>
      <c r="D10" s="402">
        <v>400</v>
      </c>
      <c r="E10" s="402">
        <v>400</v>
      </c>
      <c r="F10" s="402">
        <v>400</v>
      </c>
      <c r="G10" s="402">
        <f t="shared" si="0"/>
        <v>400</v>
      </c>
      <c r="H10" s="418">
        <v>0</v>
      </c>
      <c r="I10" s="299">
        <v>17</v>
      </c>
      <c r="J10" s="300">
        <v>17000</v>
      </c>
      <c r="K10" s="300">
        <v>6800</v>
      </c>
      <c r="L10" s="384">
        <v>1</v>
      </c>
    </row>
    <row r="11" spans="1:12" ht="20.25" x14ac:dyDescent="0.25">
      <c r="A11" s="297" t="s">
        <v>628</v>
      </c>
      <c r="B11" s="298">
        <v>1</v>
      </c>
      <c r="C11" s="402">
        <v>40</v>
      </c>
      <c r="D11" s="402">
        <v>40</v>
      </c>
      <c r="E11" s="402">
        <v>40</v>
      </c>
      <c r="F11" s="402">
        <v>40</v>
      </c>
      <c r="G11" s="402">
        <f t="shared" si="0"/>
        <v>40</v>
      </c>
      <c r="H11" s="418">
        <v>0</v>
      </c>
      <c r="I11" s="299">
        <v>156</v>
      </c>
      <c r="J11" s="300">
        <v>156</v>
      </c>
      <c r="K11" s="300">
        <v>6240</v>
      </c>
      <c r="L11" s="384">
        <v>1</v>
      </c>
    </row>
    <row r="12" spans="1:12" ht="20.25" x14ac:dyDescent="0.25">
      <c r="A12" s="297" t="s">
        <v>629</v>
      </c>
      <c r="B12" s="298">
        <v>1</v>
      </c>
      <c r="C12" s="402">
        <v>1.71</v>
      </c>
      <c r="D12" s="402">
        <v>1.57</v>
      </c>
      <c r="E12" s="402">
        <v>1.57</v>
      </c>
      <c r="F12" s="402">
        <v>1.71</v>
      </c>
      <c r="G12" s="402">
        <f t="shared" si="0"/>
        <v>1.668672602094593</v>
      </c>
      <c r="H12" s="418">
        <f>((1.71-1.57)/1.57)*100</f>
        <v>8.9171974522292938</v>
      </c>
      <c r="I12" s="299">
        <v>89182</v>
      </c>
      <c r="J12" s="300">
        <v>89182</v>
      </c>
      <c r="K12" s="300">
        <v>148815.56</v>
      </c>
      <c r="L12" s="384">
        <v>16</v>
      </c>
    </row>
    <row r="13" spans="1:12" ht="20.25" x14ac:dyDescent="0.25">
      <c r="A13" s="297" t="s">
        <v>630</v>
      </c>
      <c r="B13" s="298">
        <v>1</v>
      </c>
      <c r="C13" s="402">
        <v>8.620000000000001</v>
      </c>
      <c r="D13" s="402">
        <v>8.620000000000001</v>
      </c>
      <c r="E13" s="402">
        <v>8.620000000000001</v>
      </c>
      <c r="F13" s="402">
        <v>8.620000000000001</v>
      </c>
      <c r="G13" s="402">
        <f t="shared" si="0"/>
        <v>8.620000000000001</v>
      </c>
      <c r="H13" s="418">
        <v>0</v>
      </c>
      <c r="I13" s="299">
        <v>3206</v>
      </c>
      <c r="J13" s="300">
        <v>3206</v>
      </c>
      <c r="K13" s="300">
        <v>27635.72</v>
      </c>
      <c r="L13" s="384">
        <v>2</v>
      </c>
    </row>
    <row r="14" spans="1:12" ht="20.25" x14ac:dyDescent="0.25">
      <c r="A14" s="297" t="s">
        <v>631</v>
      </c>
      <c r="B14" s="298">
        <v>3</v>
      </c>
      <c r="C14" s="402">
        <v>48</v>
      </c>
      <c r="D14" s="402">
        <v>45</v>
      </c>
      <c r="E14" s="402">
        <v>48</v>
      </c>
      <c r="F14" s="402">
        <v>45</v>
      </c>
      <c r="G14" s="402">
        <f t="shared" si="0"/>
        <v>46.282051282051285</v>
      </c>
      <c r="H14" s="418">
        <f>((45-50)/50)*100</f>
        <v>-10</v>
      </c>
      <c r="I14" s="299">
        <v>234</v>
      </c>
      <c r="J14" s="300">
        <v>702</v>
      </c>
      <c r="K14" s="300">
        <v>10830</v>
      </c>
      <c r="L14" s="384">
        <v>2</v>
      </c>
    </row>
    <row r="15" spans="1:12" ht="20.25" x14ac:dyDescent="0.25">
      <c r="A15" s="297" t="s">
        <v>632</v>
      </c>
      <c r="B15" s="298">
        <v>1</v>
      </c>
      <c r="C15" s="402">
        <v>2.7</v>
      </c>
      <c r="D15" s="402">
        <v>2.7</v>
      </c>
      <c r="E15" s="402">
        <v>2.7</v>
      </c>
      <c r="F15" s="402">
        <v>2.7</v>
      </c>
      <c r="G15" s="402">
        <f t="shared" si="0"/>
        <v>2.7</v>
      </c>
      <c r="H15" s="418">
        <f>((2.7-2.6)/2.6)*100</f>
        <v>3.8461538461538494</v>
      </c>
      <c r="I15" s="299">
        <v>17390</v>
      </c>
      <c r="J15" s="300">
        <v>17390</v>
      </c>
      <c r="K15" s="300">
        <v>46953</v>
      </c>
      <c r="L15" s="384">
        <v>3</v>
      </c>
    </row>
    <row r="16" spans="1:12" ht="20.25" x14ac:dyDescent="0.25">
      <c r="A16" s="297" t="s">
        <v>633</v>
      </c>
      <c r="B16" s="298">
        <v>1</v>
      </c>
      <c r="C16" s="402">
        <v>15.92</v>
      </c>
      <c r="D16" s="402">
        <v>15.92</v>
      </c>
      <c r="E16" s="402">
        <v>15.92</v>
      </c>
      <c r="F16" s="402">
        <v>15.92</v>
      </c>
      <c r="G16" s="402">
        <f t="shared" si="0"/>
        <v>15.92</v>
      </c>
      <c r="H16" s="418">
        <v>0</v>
      </c>
      <c r="I16" s="299">
        <v>230</v>
      </c>
      <c r="J16" s="300">
        <v>230</v>
      </c>
      <c r="K16" s="300">
        <v>3661.6</v>
      </c>
      <c r="L16" s="384">
        <v>1</v>
      </c>
    </row>
    <row r="17" spans="1:14" ht="20.25" x14ac:dyDescent="0.25">
      <c r="A17" s="297" t="s">
        <v>634</v>
      </c>
      <c r="B17" s="298">
        <v>1</v>
      </c>
      <c r="C17" s="402">
        <v>4.8500000000000005</v>
      </c>
      <c r="D17" s="402">
        <v>4.8500000000000005</v>
      </c>
      <c r="E17" s="402">
        <v>4.8500000000000005</v>
      </c>
      <c r="F17" s="402">
        <v>4.8500000000000005</v>
      </c>
      <c r="G17" s="402">
        <f t="shared" si="0"/>
        <v>4.8500000000000005</v>
      </c>
      <c r="H17" s="418">
        <f>((4.85-5.31)/5.3)*100</f>
        <v>-8.6792452830188669</v>
      </c>
      <c r="I17" s="299">
        <v>1712</v>
      </c>
      <c r="J17" s="300">
        <v>1712</v>
      </c>
      <c r="K17" s="300">
        <v>8303.2000000000007</v>
      </c>
      <c r="L17" s="384">
        <v>1</v>
      </c>
    </row>
    <row r="18" spans="1:14" ht="20.25" x14ac:dyDescent="0.25">
      <c r="A18" s="297" t="s">
        <v>635</v>
      </c>
      <c r="B18" s="298">
        <v>1</v>
      </c>
      <c r="C18" s="402">
        <v>0.75</v>
      </c>
      <c r="D18" s="402">
        <v>0.75</v>
      </c>
      <c r="E18" s="402">
        <v>0.75</v>
      </c>
      <c r="F18" s="402">
        <v>0.75</v>
      </c>
      <c r="G18" s="402">
        <f t="shared" si="0"/>
        <v>0.75</v>
      </c>
      <c r="H18" s="418">
        <v>0</v>
      </c>
      <c r="I18" s="299">
        <v>32000</v>
      </c>
      <c r="J18" s="300">
        <v>32000</v>
      </c>
      <c r="K18" s="300">
        <v>24000</v>
      </c>
      <c r="L18" s="384">
        <v>2</v>
      </c>
    </row>
    <row r="19" spans="1:14" ht="20.25" x14ac:dyDescent="0.25">
      <c r="A19" s="297" t="s">
        <v>636</v>
      </c>
      <c r="B19" s="298">
        <v>1</v>
      </c>
      <c r="C19" s="402">
        <v>3.91</v>
      </c>
      <c r="D19" s="402">
        <v>3.88</v>
      </c>
      <c r="E19" s="402">
        <v>3.88</v>
      </c>
      <c r="F19" s="402">
        <v>3.91</v>
      </c>
      <c r="G19" s="402">
        <f t="shared" si="0"/>
        <v>3.8852317190506738</v>
      </c>
      <c r="H19" s="418">
        <f>((3.91-3.78)/3.78)*100</f>
        <v>3.439153439153448</v>
      </c>
      <c r="I19" s="299">
        <v>24944</v>
      </c>
      <c r="J19" s="300">
        <v>24944</v>
      </c>
      <c r="K19" s="300">
        <v>96913.22</v>
      </c>
      <c r="L19" s="384">
        <v>2</v>
      </c>
    </row>
    <row r="20" spans="1:14" ht="20.25" x14ac:dyDescent="0.25">
      <c r="A20" s="297" t="s">
        <v>637</v>
      </c>
      <c r="B20" s="298">
        <v>1</v>
      </c>
      <c r="C20" s="417">
        <v>2.82</v>
      </c>
      <c r="D20" s="417">
        <v>2.82</v>
      </c>
      <c r="E20" s="417">
        <v>2.82</v>
      </c>
      <c r="F20" s="417">
        <v>2.82</v>
      </c>
      <c r="G20" s="402">
        <f t="shared" si="0"/>
        <v>2.82</v>
      </c>
      <c r="H20" s="418">
        <v>0</v>
      </c>
      <c r="I20" s="299">
        <v>7100</v>
      </c>
      <c r="J20" s="300">
        <v>7100</v>
      </c>
      <c r="K20" s="300">
        <v>20022</v>
      </c>
      <c r="L20" s="384">
        <v>1</v>
      </c>
    </row>
    <row r="21" spans="1:14" ht="20.25" x14ac:dyDescent="0.25">
      <c r="A21" s="301" t="s">
        <v>147</v>
      </c>
      <c r="B21" s="302"/>
      <c r="C21" s="404"/>
      <c r="D21" s="404"/>
      <c r="E21" s="404"/>
      <c r="F21" s="404"/>
      <c r="G21" s="404"/>
      <c r="H21" s="375"/>
      <c r="I21" s="304">
        <f>SUM(I7:I20)</f>
        <v>202625</v>
      </c>
      <c r="J21" s="305">
        <f>SUM(J7:J20)</f>
        <v>220076</v>
      </c>
      <c r="K21" s="305">
        <f>SUM(K7:K20)</f>
        <v>429543.33999999997</v>
      </c>
      <c r="L21" s="306">
        <f>SUM(L7:L20)</f>
        <v>37</v>
      </c>
    </row>
    <row r="22" spans="1:14" s="295" customFormat="1" ht="17.25" x14ac:dyDescent="0.25">
      <c r="A22" s="307" t="s">
        <v>148</v>
      </c>
      <c r="B22" s="308"/>
      <c r="C22" s="405"/>
      <c r="D22" s="405"/>
      <c r="E22" s="405"/>
      <c r="F22" s="405"/>
      <c r="G22" s="405"/>
      <c r="H22" s="308"/>
      <c r="I22" s="308"/>
      <c r="J22" s="309"/>
      <c r="K22" s="309"/>
      <c r="L22" s="385"/>
    </row>
    <row r="23" spans="1:14" s="295" customFormat="1" ht="17.25" x14ac:dyDescent="0.25">
      <c r="A23" s="307" t="s">
        <v>149</v>
      </c>
      <c r="B23" s="308"/>
      <c r="C23" s="405"/>
      <c r="D23" s="405"/>
      <c r="E23" s="405"/>
      <c r="F23" s="405"/>
      <c r="G23" s="405"/>
      <c r="H23" s="308"/>
      <c r="I23" s="308"/>
      <c r="J23" s="309"/>
      <c r="K23" s="309"/>
      <c r="L23" s="385"/>
    </row>
    <row r="24" spans="1:14" s="292" customFormat="1" ht="6" customHeight="1" x14ac:dyDescent="0.25">
      <c r="A24" s="296"/>
      <c r="B24" s="296"/>
      <c r="C24" s="406"/>
      <c r="D24" s="406"/>
      <c r="E24" s="406"/>
      <c r="F24" s="406"/>
      <c r="G24" s="406"/>
      <c r="H24" s="296"/>
      <c r="I24" s="296"/>
      <c r="J24" s="310"/>
      <c r="K24" s="310"/>
      <c r="L24" s="363"/>
    </row>
    <row r="25" spans="1:14" s="292" customFormat="1" ht="17.25" x14ac:dyDescent="0.25">
      <c r="A25" s="307"/>
      <c r="B25" s="308"/>
      <c r="C25" s="405"/>
      <c r="D25" s="405"/>
      <c r="E25" s="405"/>
      <c r="F25" s="405"/>
      <c r="G25" s="405"/>
      <c r="H25" s="308"/>
      <c r="I25" s="308"/>
      <c r="J25" s="309"/>
      <c r="K25" s="309"/>
      <c r="L25" s="385"/>
    </row>
    <row r="26" spans="1:14" s="311" customFormat="1" ht="27.75" customHeight="1" x14ac:dyDescent="0.25">
      <c r="A26" s="261" t="s">
        <v>135</v>
      </c>
      <c r="B26" s="195" t="s">
        <v>136</v>
      </c>
      <c r="C26" s="400" t="s">
        <v>137</v>
      </c>
      <c r="D26" s="400" t="s">
        <v>138</v>
      </c>
      <c r="E26" s="400" t="s">
        <v>624</v>
      </c>
      <c r="F26" s="400" t="s">
        <v>150</v>
      </c>
      <c r="G26" s="400" t="s">
        <v>140</v>
      </c>
      <c r="H26" s="195" t="s">
        <v>141</v>
      </c>
      <c r="I26" s="195" t="s">
        <v>142</v>
      </c>
      <c r="J26" s="195" t="s">
        <v>143</v>
      </c>
      <c r="K26" s="195" t="s">
        <v>144</v>
      </c>
      <c r="L26" s="382" t="s">
        <v>145</v>
      </c>
    </row>
    <row r="27" spans="1:14" s="315" customFormat="1" ht="20.25" x14ac:dyDescent="0.25">
      <c r="A27" s="312" t="s">
        <v>151</v>
      </c>
      <c r="B27" s="313"/>
      <c r="C27" s="407"/>
      <c r="D27" s="407"/>
      <c r="E27" s="407"/>
      <c r="F27" s="407"/>
      <c r="G27" s="407"/>
      <c r="H27" s="313"/>
      <c r="I27" s="313"/>
      <c r="J27" s="314"/>
      <c r="K27" s="314"/>
      <c r="L27" s="386"/>
    </row>
    <row r="28" spans="1:14" ht="20.25" x14ac:dyDescent="0.25">
      <c r="A28" s="297" t="s">
        <v>205</v>
      </c>
      <c r="B28" s="298">
        <v>1</v>
      </c>
      <c r="C28" s="402">
        <v>0.98</v>
      </c>
      <c r="D28" s="402">
        <v>0.98</v>
      </c>
      <c r="E28" s="402">
        <v>0.98</v>
      </c>
      <c r="F28" s="402">
        <v>0.98</v>
      </c>
      <c r="G28" s="402">
        <v>0.98</v>
      </c>
      <c r="H28" s="418">
        <f>((0.98-1)/1)*100</f>
        <v>-2.0000000000000018</v>
      </c>
      <c r="I28" s="299">
        <v>3404</v>
      </c>
      <c r="J28" s="300">
        <v>3404</v>
      </c>
      <c r="K28" s="300">
        <v>3335.92</v>
      </c>
      <c r="L28" s="384">
        <v>2</v>
      </c>
    </row>
    <row r="29" spans="1:14" ht="20.25" x14ac:dyDescent="0.25">
      <c r="A29" s="297" t="s">
        <v>625</v>
      </c>
      <c r="B29" s="298">
        <v>1</v>
      </c>
      <c r="C29" s="402">
        <v>0.98</v>
      </c>
      <c r="D29" s="402">
        <v>0.96</v>
      </c>
      <c r="E29" s="402">
        <v>0.96</v>
      </c>
      <c r="F29" s="402">
        <v>0.98</v>
      </c>
      <c r="G29" s="402">
        <f>K29/I29</f>
        <v>0.97590326581231912</v>
      </c>
      <c r="H29" s="418">
        <f>((0.98-1)/1)*100</f>
        <v>-2.0000000000000018</v>
      </c>
      <c r="I29" s="299">
        <v>4838</v>
      </c>
      <c r="J29" s="300">
        <v>4838</v>
      </c>
      <c r="K29" s="300">
        <v>4721.42</v>
      </c>
      <c r="L29" s="384">
        <v>4</v>
      </c>
      <c r="N29" s="346"/>
    </row>
    <row r="30" spans="1:14" ht="20.25" x14ac:dyDescent="0.25">
      <c r="A30" s="297" t="s">
        <v>638</v>
      </c>
      <c r="B30" s="298">
        <v>100</v>
      </c>
      <c r="C30" s="402">
        <v>84</v>
      </c>
      <c r="D30" s="402">
        <v>84</v>
      </c>
      <c r="E30" s="402">
        <v>84</v>
      </c>
      <c r="F30" s="402">
        <v>84</v>
      </c>
      <c r="G30" s="402">
        <f t="shared" ref="G30:G34" si="1">K30/I30</f>
        <v>84</v>
      </c>
      <c r="H30" s="418">
        <v>0</v>
      </c>
      <c r="I30" s="299">
        <v>32</v>
      </c>
      <c r="J30" s="300">
        <v>3200</v>
      </c>
      <c r="K30" s="300">
        <v>2688</v>
      </c>
      <c r="L30" s="384">
        <v>1</v>
      </c>
      <c r="N30" s="346"/>
    </row>
    <row r="31" spans="1:14" ht="20.25" x14ac:dyDescent="0.25">
      <c r="A31" s="297" t="s">
        <v>626</v>
      </c>
      <c r="B31" s="298">
        <v>1</v>
      </c>
      <c r="C31" s="402">
        <v>25</v>
      </c>
      <c r="D31" s="402">
        <v>25</v>
      </c>
      <c r="E31" s="402">
        <v>25</v>
      </c>
      <c r="F31" s="402">
        <v>25</v>
      </c>
      <c r="G31" s="402">
        <f t="shared" si="1"/>
        <v>25</v>
      </c>
      <c r="H31" s="418">
        <f>((25-34)/34)*100</f>
        <v>-26.47058823529412</v>
      </c>
      <c r="I31" s="299">
        <v>50</v>
      </c>
      <c r="J31" s="300">
        <v>50</v>
      </c>
      <c r="K31" s="300">
        <v>1250</v>
      </c>
      <c r="L31" s="384">
        <v>1</v>
      </c>
      <c r="N31" s="346"/>
    </row>
    <row r="32" spans="1:14" ht="20.25" x14ac:dyDescent="0.25">
      <c r="A32" s="297" t="s">
        <v>627</v>
      </c>
      <c r="B32" s="298">
        <v>1000</v>
      </c>
      <c r="C32" s="402">
        <v>400</v>
      </c>
      <c r="D32" s="402">
        <v>400</v>
      </c>
      <c r="E32" s="402">
        <v>400</v>
      </c>
      <c r="F32" s="402">
        <v>400</v>
      </c>
      <c r="G32" s="402">
        <f t="shared" si="1"/>
        <v>400</v>
      </c>
      <c r="H32" s="418">
        <v>0</v>
      </c>
      <c r="I32" s="299">
        <v>17</v>
      </c>
      <c r="J32" s="300">
        <v>17000</v>
      </c>
      <c r="K32" s="300">
        <v>6800</v>
      </c>
      <c r="L32" s="384">
        <v>4</v>
      </c>
      <c r="N32" s="346"/>
    </row>
    <row r="33" spans="1:14" ht="20.25" x14ac:dyDescent="0.25">
      <c r="A33" s="297" t="s">
        <v>629</v>
      </c>
      <c r="B33" s="298">
        <v>1</v>
      </c>
      <c r="C33" s="402">
        <v>1.74</v>
      </c>
      <c r="D33" s="402">
        <v>1.57</v>
      </c>
      <c r="E33" s="402">
        <v>1.6</v>
      </c>
      <c r="F33" s="402">
        <v>1.73</v>
      </c>
      <c r="G33" s="402">
        <f t="shared" si="1"/>
        <v>1.6799844245125948</v>
      </c>
      <c r="H33" s="418">
        <f>((1.73-1.57)/1.57)*100</f>
        <v>10.191082802547765</v>
      </c>
      <c r="I33" s="299">
        <v>18619</v>
      </c>
      <c r="J33" s="300">
        <v>18619</v>
      </c>
      <c r="K33" s="300">
        <v>31279.63</v>
      </c>
      <c r="L33" s="384">
        <v>32</v>
      </c>
      <c r="N33" s="346"/>
    </row>
    <row r="34" spans="1:14" ht="20.25" x14ac:dyDescent="0.25">
      <c r="A34" s="297" t="s">
        <v>631</v>
      </c>
      <c r="B34" s="298">
        <v>1</v>
      </c>
      <c r="C34" s="402">
        <v>48</v>
      </c>
      <c r="D34" s="402">
        <v>48</v>
      </c>
      <c r="E34" s="402">
        <v>48</v>
      </c>
      <c r="F34" s="402">
        <v>48</v>
      </c>
      <c r="G34" s="402">
        <f t="shared" si="1"/>
        <v>48</v>
      </c>
      <c r="H34" s="418">
        <f>((48-40)/40)*100</f>
        <v>20</v>
      </c>
      <c r="I34" s="299">
        <v>20</v>
      </c>
      <c r="J34" s="300">
        <v>60</v>
      </c>
      <c r="K34" s="300">
        <v>960</v>
      </c>
      <c r="L34" s="384">
        <v>1</v>
      </c>
      <c r="N34" s="346"/>
    </row>
    <row r="35" spans="1:14" ht="20.25" x14ac:dyDescent="0.25">
      <c r="A35" s="301" t="s">
        <v>152</v>
      </c>
      <c r="B35" s="302"/>
      <c r="C35" s="404"/>
      <c r="D35" s="404"/>
      <c r="E35" s="404"/>
      <c r="F35" s="404"/>
      <c r="G35" s="404"/>
      <c r="H35" s="375"/>
      <c r="I35" s="304">
        <f>SUM(I28:I34)</f>
        <v>26980</v>
      </c>
      <c r="J35" s="305">
        <f>SUM(J28:J34)</f>
        <v>47171</v>
      </c>
      <c r="K35" s="305">
        <f>SUM(K28:K34)</f>
        <v>51034.97</v>
      </c>
      <c r="L35" s="306">
        <f>SUM(L28:L34)</f>
        <v>45</v>
      </c>
    </row>
    <row r="36" spans="1:14" s="316" customFormat="1" ht="17.25" x14ac:dyDescent="0.25">
      <c r="A36" s="307" t="s">
        <v>153</v>
      </c>
      <c r="B36" s="308"/>
      <c r="C36" s="405"/>
      <c r="D36" s="405"/>
      <c r="E36" s="405"/>
      <c r="F36" s="405"/>
      <c r="G36" s="405"/>
      <c r="H36" s="308"/>
      <c r="I36" s="308"/>
      <c r="J36" s="309"/>
      <c r="K36" s="309"/>
      <c r="L36" s="385"/>
    </row>
    <row r="37" spans="1:14" s="316" customFormat="1" ht="17.25" x14ac:dyDescent="0.25">
      <c r="A37" s="307" t="s">
        <v>154</v>
      </c>
      <c r="B37" s="308"/>
      <c r="C37" s="405"/>
      <c r="D37" s="405"/>
      <c r="E37" s="405"/>
      <c r="F37" s="405"/>
      <c r="G37" s="405"/>
      <c r="H37" s="308"/>
      <c r="I37" s="308"/>
      <c r="J37" s="309"/>
      <c r="K37" s="309"/>
      <c r="L37" s="385"/>
    </row>
    <row r="38" spans="1:14" ht="25.5" x14ac:dyDescent="0.25">
      <c r="A38" s="317" t="s">
        <v>155</v>
      </c>
      <c r="B38" s="318"/>
      <c r="C38" s="408"/>
      <c r="D38" s="408"/>
      <c r="E38" s="408"/>
      <c r="F38" s="408"/>
      <c r="G38" s="408"/>
      <c r="H38" s="376"/>
      <c r="I38" s="319">
        <f>I21+I35</f>
        <v>229605</v>
      </c>
      <c r="J38" s="320">
        <f>J21+J35</f>
        <v>267247</v>
      </c>
      <c r="K38" s="320">
        <f>K21+K35</f>
        <v>480578.30999999994</v>
      </c>
      <c r="L38" s="321">
        <f>L21+L35</f>
        <v>82</v>
      </c>
    </row>
    <row r="39" spans="1:14" ht="7.5" customHeight="1" x14ac:dyDescent="0.25">
      <c r="A39" s="322"/>
      <c r="B39" s="323"/>
      <c r="C39" s="409"/>
      <c r="D39" s="409"/>
      <c r="E39" s="409"/>
      <c r="F39" s="409"/>
      <c r="G39" s="409"/>
      <c r="H39" s="323"/>
      <c r="I39" s="324"/>
      <c r="J39" s="325"/>
      <c r="K39" s="325"/>
      <c r="L39" s="326"/>
    </row>
    <row r="40" spans="1:14" s="292" customFormat="1" ht="30.75" x14ac:dyDescent="0.25">
      <c r="A40" s="259" t="s">
        <v>623</v>
      </c>
      <c r="B40" s="260"/>
      <c r="C40" s="399"/>
      <c r="D40" s="399"/>
      <c r="E40" s="399"/>
      <c r="F40" s="399"/>
      <c r="G40" s="399"/>
      <c r="H40" s="260"/>
      <c r="I40" s="260"/>
      <c r="J40" s="260"/>
      <c r="K40" s="260"/>
      <c r="L40" s="381"/>
    </row>
    <row r="41" spans="1:14" s="311" customFormat="1" ht="27.75" customHeight="1" x14ac:dyDescent="0.25">
      <c r="A41" s="261" t="s">
        <v>135</v>
      </c>
      <c r="B41" s="195" t="s">
        <v>136</v>
      </c>
      <c r="C41" s="400" t="s">
        <v>137</v>
      </c>
      <c r="D41" s="400" t="s">
        <v>138</v>
      </c>
      <c r="E41" s="400" t="s">
        <v>624</v>
      </c>
      <c r="F41" s="400" t="s">
        <v>150</v>
      </c>
      <c r="G41" s="400" t="s">
        <v>140</v>
      </c>
      <c r="H41" s="195" t="s">
        <v>141</v>
      </c>
      <c r="I41" s="195" t="s">
        <v>142</v>
      </c>
      <c r="J41" s="195" t="s">
        <v>143</v>
      </c>
      <c r="K41" s="195" t="s">
        <v>144</v>
      </c>
      <c r="L41" s="382" t="s">
        <v>145</v>
      </c>
    </row>
    <row r="42" spans="1:14" ht="20.25" x14ac:dyDescent="0.25">
      <c r="A42" s="297" t="s">
        <v>621</v>
      </c>
      <c r="B42" s="300">
        <v>5000</v>
      </c>
      <c r="C42" s="403">
        <v>3320</v>
      </c>
      <c r="D42" s="403">
        <v>3320</v>
      </c>
      <c r="E42" s="403">
        <v>3320</v>
      </c>
      <c r="F42" s="403">
        <v>3320</v>
      </c>
      <c r="G42" s="403">
        <v>3320</v>
      </c>
      <c r="H42" s="374">
        <v>0</v>
      </c>
      <c r="I42" s="299">
        <v>5</v>
      </c>
      <c r="J42" s="300">
        <v>25000</v>
      </c>
      <c r="K42" s="300">
        <f>F42*I42</f>
        <v>16600</v>
      </c>
      <c r="L42" s="384">
        <v>2</v>
      </c>
    </row>
    <row r="43" spans="1:14" ht="25.5" x14ac:dyDescent="0.25">
      <c r="A43" s="317"/>
      <c r="B43" s="318"/>
      <c r="C43" s="408"/>
      <c r="D43" s="408"/>
      <c r="E43" s="408"/>
      <c r="F43" s="408"/>
      <c r="G43" s="408"/>
      <c r="H43" s="376"/>
      <c r="I43" s="319"/>
      <c r="J43" s="320"/>
      <c r="K43" s="320"/>
      <c r="L43" s="321"/>
    </row>
    <row r="44" spans="1:14" s="342" customFormat="1" ht="20.25" x14ac:dyDescent="0.25">
      <c r="A44" s="339"/>
      <c r="B44" s="340"/>
      <c r="C44" s="410"/>
      <c r="D44" s="410"/>
      <c r="E44" s="410"/>
      <c r="F44" s="410"/>
      <c r="G44" s="410"/>
      <c r="H44" s="377"/>
      <c r="I44" s="341"/>
      <c r="J44" s="341"/>
      <c r="K44" s="341"/>
      <c r="L44" s="387"/>
    </row>
    <row r="45" spans="1:14" ht="37.9" customHeight="1" x14ac:dyDescent="0.25">
      <c r="A45" s="327" t="s">
        <v>156</v>
      </c>
      <c r="B45" s="328"/>
      <c r="C45" s="411"/>
      <c r="D45" s="411"/>
      <c r="E45" s="411"/>
      <c r="F45" s="411"/>
      <c r="G45" s="411"/>
      <c r="H45" s="378"/>
      <c r="I45" s="329">
        <f>I42+I35</f>
        <v>26985</v>
      </c>
      <c r="J45" s="330">
        <f>J42+J38</f>
        <v>292247</v>
      </c>
      <c r="K45" s="330">
        <f>K42+K38</f>
        <v>497178.30999999994</v>
      </c>
      <c r="L45" s="331">
        <f>L42+L38</f>
        <v>84</v>
      </c>
    </row>
    <row r="46" spans="1:14" ht="21.75" x14ac:dyDescent="0.25">
      <c r="A46" s="323"/>
      <c r="B46" s="323"/>
      <c r="C46" s="409"/>
      <c r="D46" s="409"/>
      <c r="E46" s="409"/>
      <c r="F46" s="409"/>
      <c r="G46" s="409"/>
      <c r="H46" s="323"/>
      <c r="I46" s="324"/>
      <c r="J46" s="325"/>
      <c r="K46" s="325"/>
      <c r="L46" s="332"/>
    </row>
    <row r="47" spans="1:14" ht="38.25" x14ac:dyDescent="0.25">
      <c r="A47" s="454" t="s">
        <v>12</v>
      </c>
      <c r="B47" s="455"/>
      <c r="C47" s="455"/>
      <c r="D47" s="455"/>
      <c r="E47" s="455"/>
      <c r="F47" s="455"/>
      <c r="G47" s="455"/>
      <c r="H47" s="455"/>
      <c r="I47" s="455"/>
      <c r="J47" s="455"/>
      <c r="K47" s="455"/>
      <c r="L47" s="456"/>
    </row>
    <row r="48" spans="1:14" ht="21.75" x14ac:dyDescent="0.25">
      <c r="A48" s="333"/>
      <c r="B48" s="334"/>
      <c r="C48" s="412"/>
      <c r="D48" s="412"/>
      <c r="E48" s="412"/>
      <c r="F48" s="412"/>
      <c r="G48" s="412"/>
      <c r="H48" s="334"/>
      <c r="I48" s="334"/>
      <c r="J48" s="334"/>
      <c r="K48" s="334"/>
      <c r="L48" s="388"/>
    </row>
    <row r="49" spans="1:12" ht="20.25" x14ac:dyDescent="0.25">
      <c r="A49" s="261" t="s">
        <v>135</v>
      </c>
      <c r="B49" s="195" t="s">
        <v>157</v>
      </c>
      <c r="C49" s="400" t="s">
        <v>158</v>
      </c>
      <c r="D49" s="400" t="s">
        <v>159</v>
      </c>
      <c r="E49" s="400" t="s">
        <v>160</v>
      </c>
      <c r="F49" s="400" t="s">
        <v>161</v>
      </c>
      <c r="G49" s="400" t="s">
        <v>162</v>
      </c>
      <c r="H49" s="195" t="s">
        <v>163</v>
      </c>
      <c r="I49" s="195" t="s">
        <v>164</v>
      </c>
      <c r="J49" s="195" t="s">
        <v>165</v>
      </c>
      <c r="K49" s="195" t="s">
        <v>166</v>
      </c>
      <c r="L49" s="382" t="s">
        <v>145</v>
      </c>
    </row>
    <row r="50" spans="1:12" s="311" customFormat="1" ht="20.25" x14ac:dyDescent="0.25">
      <c r="A50" s="335" t="s">
        <v>351</v>
      </c>
      <c r="B50" s="336"/>
      <c r="C50" s="415"/>
      <c r="D50" s="415"/>
      <c r="E50" s="337"/>
      <c r="F50" s="416"/>
      <c r="G50" s="416"/>
      <c r="H50" s="391"/>
      <c r="I50" s="338"/>
      <c r="J50" s="338"/>
      <c r="K50" s="338"/>
      <c r="L50" s="389"/>
    </row>
    <row r="51" spans="1:12" s="342" customFormat="1" ht="20.25" x14ac:dyDescent="0.25">
      <c r="A51" s="339" t="s">
        <v>185</v>
      </c>
      <c r="B51" s="340" t="s">
        <v>167</v>
      </c>
      <c r="C51" s="410">
        <v>91.458799999999997</v>
      </c>
      <c r="D51" s="410"/>
      <c r="E51" s="410" t="s">
        <v>358</v>
      </c>
      <c r="F51" s="410">
        <v>10.25</v>
      </c>
      <c r="G51" s="410">
        <v>10.2954379623396</v>
      </c>
      <c r="H51" s="392" t="s">
        <v>168</v>
      </c>
      <c r="I51" s="341">
        <v>138392.85999999999</v>
      </c>
      <c r="J51" s="341">
        <v>138392.85999999999</v>
      </c>
      <c r="K51" s="341">
        <v>126572.4</v>
      </c>
      <c r="L51" s="387">
        <v>1</v>
      </c>
    </row>
    <row r="52" spans="1:12" s="343" customFormat="1" ht="20.25" x14ac:dyDescent="0.25">
      <c r="A52" s="293"/>
      <c r="B52" s="344"/>
      <c r="C52" s="413"/>
      <c r="D52" s="413"/>
      <c r="E52" s="413"/>
      <c r="F52" s="413"/>
      <c r="G52" s="413"/>
      <c r="H52" s="392" t="s">
        <v>189</v>
      </c>
      <c r="I52" s="345">
        <v>138392.85999999999</v>
      </c>
      <c r="J52" s="345">
        <v>138392.85999999999</v>
      </c>
      <c r="K52" s="345">
        <v>126572.4</v>
      </c>
      <c r="L52" s="383">
        <v>1</v>
      </c>
    </row>
    <row r="53" spans="1:12" s="343" customFormat="1" ht="20.25" x14ac:dyDescent="0.25">
      <c r="A53" s="293" t="s">
        <v>184</v>
      </c>
      <c r="B53" s="344"/>
      <c r="C53" s="413"/>
      <c r="D53" s="413"/>
      <c r="E53" s="413"/>
      <c r="F53" s="413"/>
      <c r="G53" s="413"/>
      <c r="H53" s="392"/>
      <c r="I53" s="345"/>
      <c r="J53" s="345"/>
      <c r="K53" s="345"/>
      <c r="L53" s="383"/>
    </row>
    <row r="54" spans="1:12" s="342" customFormat="1" ht="20.25" x14ac:dyDescent="0.25">
      <c r="A54" s="339" t="s">
        <v>359</v>
      </c>
      <c r="B54" s="340" t="s">
        <v>167</v>
      </c>
      <c r="C54" s="410">
        <v>93.516199999999998</v>
      </c>
      <c r="D54" s="410"/>
      <c r="E54" s="410" t="s">
        <v>360</v>
      </c>
      <c r="F54" s="410">
        <v>13</v>
      </c>
      <c r="G54" s="410">
        <v>13.393215730396101</v>
      </c>
      <c r="H54" s="392" t="s">
        <v>168</v>
      </c>
      <c r="I54" s="341">
        <v>112000</v>
      </c>
      <c r="J54" s="341">
        <v>112000</v>
      </c>
      <c r="K54" s="341">
        <v>104738.15</v>
      </c>
      <c r="L54" s="387">
        <v>1</v>
      </c>
    </row>
    <row r="55" spans="1:12" s="342" customFormat="1" ht="20.25" x14ac:dyDescent="0.25">
      <c r="A55" s="339" t="s">
        <v>185</v>
      </c>
      <c r="B55" s="340" t="s">
        <v>167</v>
      </c>
      <c r="C55" s="410">
        <v>96.038399999999996</v>
      </c>
      <c r="D55" s="410"/>
      <c r="E55" s="410" t="s">
        <v>301</v>
      </c>
      <c r="F55" s="410">
        <v>11</v>
      </c>
      <c r="G55" s="410">
        <v>11.381579359958501</v>
      </c>
      <c r="H55" s="392" t="s">
        <v>168</v>
      </c>
      <c r="I55" s="341">
        <v>100000</v>
      </c>
      <c r="J55" s="341">
        <v>100000</v>
      </c>
      <c r="K55" s="341">
        <v>96038.42</v>
      </c>
      <c r="L55" s="387">
        <v>1</v>
      </c>
    </row>
    <row r="56" spans="1:12" s="343" customFormat="1" ht="20.25" x14ac:dyDescent="0.25">
      <c r="A56" s="339" t="s">
        <v>185</v>
      </c>
      <c r="B56" s="340" t="s">
        <v>167</v>
      </c>
      <c r="C56" s="410">
        <v>98.7654</v>
      </c>
      <c r="D56" s="410"/>
      <c r="E56" s="410" t="s">
        <v>361</v>
      </c>
      <c r="F56" s="410">
        <v>9</v>
      </c>
      <c r="G56" s="410">
        <v>9.3564062228316995</v>
      </c>
      <c r="H56" s="392" t="s">
        <v>168</v>
      </c>
      <c r="I56" s="341">
        <v>200000</v>
      </c>
      <c r="J56" s="341">
        <v>200000</v>
      </c>
      <c r="K56" s="341">
        <v>197530.86</v>
      </c>
      <c r="L56" s="387">
        <v>1</v>
      </c>
    </row>
    <row r="57" spans="1:12" s="343" customFormat="1" ht="20.25" x14ac:dyDescent="0.25">
      <c r="A57" s="339" t="s">
        <v>207</v>
      </c>
      <c r="B57" s="340" t="s">
        <v>167</v>
      </c>
      <c r="C57" s="410">
        <v>90.090100000000007</v>
      </c>
      <c r="D57" s="410"/>
      <c r="E57" s="410" t="s">
        <v>362</v>
      </c>
      <c r="F57" s="410">
        <v>11</v>
      </c>
      <c r="G57" s="410">
        <v>11</v>
      </c>
      <c r="H57" s="392" t="s">
        <v>168</v>
      </c>
      <c r="I57" s="341">
        <v>35000</v>
      </c>
      <c r="J57" s="341">
        <v>35000</v>
      </c>
      <c r="K57" s="341">
        <v>31531.53</v>
      </c>
      <c r="L57" s="387">
        <v>1</v>
      </c>
    </row>
    <row r="58" spans="1:12" s="342" customFormat="1" ht="20.25" x14ac:dyDescent="0.25">
      <c r="A58" s="339" t="s">
        <v>207</v>
      </c>
      <c r="B58" s="340" t="s">
        <v>167</v>
      </c>
      <c r="C58" s="410">
        <v>90.114900000000006</v>
      </c>
      <c r="D58" s="410"/>
      <c r="E58" s="410" t="s">
        <v>230</v>
      </c>
      <c r="F58" s="410">
        <v>11</v>
      </c>
      <c r="G58" s="410">
        <v>11.0016224280382</v>
      </c>
      <c r="H58" s="392" t="s">
        <v>168</v>
      </c>
      <c r="I58" s="341">
        <v>38000</v>
      </c>
      <c r="J58" s="341">
        <v>38000</v>
      </c>
      <c r="K58" s="341">
        <v>34243.660000000003</v>
      </c>
      <c r="L58" s="387">
        <v>1</v>
      </c>
    </row>
    <row r="59" spans="1:12" s="342" customFormat="1" ht="20.25" x14ac:dyDescent="0.25">
      <c r="A59" s="339" t="s">
        <v>207</v>
      </c>
      <c r="B59" s="340" t="s">
        <v>167</v>
      </c>
      <c r="C59" s="410">
        <v>93.091800000000006</v>
      </c>
      <c r="D59" s="410"/>
      <c r="E59" s="410" t="s">
        <v>335</v>
      </c>
      <c r="F59" s="410">
        <v>9.75</v>
      </c>
      <c r="G59" s="410">
        <v>9.8616777167367999</v>
      </c>
      <c r="H59" s="392" t="s">
        <v>168</v>
      </c>
      <c r="I59" s="341">
        <v>30000</v>
      </c>
      <c r="J59" s="341">
        <v>30000</v>
      </c>
      <c r="K59" s="341">
        <v>27927.54</v>
      </c>
      <c r="L59" s="387">
        <v>1</v>
      </c>
    </row>
    <row r="60" spans="1:12" s="342" customFormat="1" ht="20.25" x14ac:dyDescent="0.25">
      <c r="A60" s="339" t="s">
        <v>207</v>
      </c>
      <c r="B60" s="340" t="s">
        <v>167</v>
      </c>
      <c r="C60" s="410">
        <v>97.275599999999997</v>
      </c>
      <c r="D60" s="410"/>
      <c r="E60" s="410" t="s">
        <v>363</v>
      </c>
      <c r="F60" s="410">
        <v>9.25</v>
      </c>
      <c r="G60" s="410">
        <v>9.5519157391607994</v>
      </c>
      <c r="H60" s="392" t="s">
        <v>168</v>
      </c>
      <c r="I60" s="341">
        <v>50000</v>
      </c>
      <c r="J60" s="341">
        <v>50000</v>
      </c>
      <c r="K60" s="341">
        <v>48637.8</v>
      </c>
      <c r="L60" s="387">
        <v>1</v>
      </c>
    </row>
    <row r="61" spans="1:12" s="343" customFormat="1" ht="20.25" x14ac:dyDescent="0.25">
      <c r="A61" s="339"/>
      <c r="B61" s="340"/>
      <c r="C61" s="410"/>
      <c r="D61" s="410"/>
      <c r="E61" s="410"/>
      <c r="F61" s="410"/>
      <c r="G61" s="410"/>
      <c r="H61" s="392" t="s">
        <v>189</v>
      </c>
      <c r="I61" s="345">
        <v>565000</v>
      </c>
      <c r="J61" s="345">
        <v>565000</v>
      </c>
      <c r="K61" s="345">
        <v>540647.96</v>
      </c>
      <c r="L61" s="383">
        <v>7</v>
      </c>
    </row>
    <row r="62" spans="1:12" s="343" customFormat="1" ht="20.25" x14ac:dyDescent="0.25">
      <c r="A62" s="293" t="s">
        <v>190</v>
      </c>
      <c r="B62" s="340"/>
      <c r="C62" s="410"/>
      <c r="D62" s="410"/>
      <c r="E62" s="410"/>
      <c r="F62" s="410"/>
      <c r="G62" s="410"/>
      <c r="H62" s="392"/>
      <c r="I62" s="341"/>
      <c r="J62" s="341"/>
      <c r="K62" s="341"/>
      <c r="L62" s="387"/>
    </row>
    <row r="63" spans="1:12" s="342" customFormat="1" ht="20.25" x14ac:dyDescent="0.25">
      <c r="A63" s="339" t="s">
        <v>191</v>
      </c>
      <c r="B63" s="340" t="s">
        <v>167</v>
      </c>
      <c r="C63" s="410">
        <v>89.9315</v>
      </c>
      <c r="D63" s="410">
        <v>7.1295000000000002</v>
      </c>
      <c r="E63" s="410" t="s">
        <v>364</v>
      </c>
      <c r="F63" s="410">
        <v>13</v>
      </c>
      <c r="G63" s="410">
        <v>13.4224999999999</v>
      </c>
      <c r="H63" s="392" t="s">
        <v>169</v>
      </c>
      <c r="I63" s="341">
        <v>97526</v>
      </c>
      <c r="J63" s="341">
        <v>97526</v>
      </c>
      <c r="K63" s="341">
        <v>87706.61</v>
      </c>
      <c r="L63" s="387">
        <v>1</v>
      </c>
    </row>
    <row r="64" spans="1:12" s="342" customFormat="1" ht="20.25" x14ac:dyDescent="0.25">
      <c r="A64" s="339"/>
      <c r="B64" s="340"/>
      <c r="C64" s="410"/>
      <c r="D64" s="410"/>
      <c r="E64" s="410"/>
      <c r="F64" s="410"/>
      <c r="G64" s="410"/>
      <c r="H64" s="392" t="s">
        <v>189</v>
      </c>
      <c r="I64" s="345">
        <v>97526</v>
      </c>
      <c r="J64" s="345">
        <v>97526</v>
      </c>
      <c r="K64" s="345">
        <v>87706.61</v>
      </c>
      <c r="L64" s="383">
        <v>1</v>
      </c>
    </row>
    <row r="65" spans="1:12" s="342" customFormat="1" ht="20.25" x14ac:dyDescent="0.25">
      <c r="A65" s="293" t="s">
        <v>170</v>
      </c>
      <c r="B65" s="340"/>
      <c r="C65" s="410"/>
      <c r="D65" s="410"/>
      <c r="E65" s="410"/>
      <c r="F65" s="410"/>
      <c r="G65" s="410"/>
      <c r="H65" s="392"/>
      <c r="I65" s="341"/>
      <c r="J65" s="341"/>
      <c r="K65" s="341"/>
      <c r="L65" s="387"/>
    </row>
    <row r="66" spans="1:12" s="342" customFormat="1" ht="20.25" x14ac:dyDescent="0.25">
      <c r="A66" s="339" t="s">
        <v>191</v>
      </c>
      <c r="B66" s="340" t="s">
        <v>167</v>
      </c>
      <c r="C66" s="410">
        <v>69.826800000000006</v>
      </c>
      <c r="D66" s="410">
        <v>5.64</v>
      </c>
      <c r="E66" s="410" t="s">
        <v>365</v>
      </c>
      <c r="F66" s="410">
        <v>14.5</v>
      </c>
      <c r="G66" s="410">
        <v>15.503535280398401</v>
      </c>
      <c r="H66" s="392" t="s">
        <v>169</v>
      </c>
      <c r="I66" s="341">
        <v>335132.5</v>
      </c>
      <c r="J66" s="341">
        <v>335132.5</v>
      </c>
      <c r="K66" s="341">
        <v>234012.2</v>
      </c>
      <c r="L66" s="387">
        <v>1</v>
      </c>
    </row>
    <row r="67" spans="1:12" s="342" customFormat="1" ht="20.25" x14ac:dyDescent="0.25">
      <c r="A67" s="339" t="s">
        <v>191</v>
      </c>
      <c r="B67" s="340" t="s">
        <v>167</v>
      </c>
      <c r="C67" s="410">
        <v>70.866100000000003</v>
      </c>
      <c r="D67" s="410">
        <v>6.21</v>
      </c>
      <c r="E67" s="410" t="s">
        <v>366</v>
      </c>
      <c r="F67" s="410">
        <v>14.9</v>
      </c>
      <c r="G67" s="410">
        <v>15.9608612323079</v>
      </c>
      <c r="H67" s="392" t="s">
        <v>169</v>
      </c>
      <c r="I67" s="341">
        <v>424000</v>
      </c>
      <c r="J67" s="341">
        <v>424000</v>
      </c>
      <c r="K67" s="341">
        <v>300472.39</v>
      </c>
      <c r="L67" s="387">
        <v>1</v>
      </c>
    </row>
    <row r="68" spans="1:12" s="342" customFormat="1" ht="20.25" x14ac:dyDescent="0.25">
      <c r="A68" s="339" t="s">
        <v>191</v>
      </c>
      <c r="B68" s="340" t="s">
        <v>167</v>
      </c>
      <c r="C68" s="410">
        <v>75.088999999999999</v>
      </c>
      <c r="D68" s="410">
        <v>5.64</v>
      </c>
      <c r="E68" s="410" t="s">
        <v>367</v>
      </c>
      <c r="F68" s="410">
        <v>13.95</v>
      </c>
      <c r="G68" s="410">
        <v>14.877411402848001</v>
      </c>
      <c r="H68" s="392" t="s">
        <v>169</v>
      </c>
      <c r="I68" s="341">
        <v>257958</v>
      </c>
      <c r="J68" s="341">
        <v>257958</v>
      </c>
      <c r="K68" s="341">
        <v>193698.04</v>
      </c>
      <c r="L68" s="387">
        <v>1</v>
      </c>
    </row>
    <row r="69" spans="1:12" s="342" customFormat="1" ht="20.25" x14ac:dyDescent="0.25">
      <c r="A69" s="339" t="s">
        <v>191</v>
      </c>
      <c r="B69" s="340" t="s">
        <v>167</v>
      </c>
      <c r="C69" s="410">
        <v>84.101399999999998</v>
      </c>
      <c r="D69" s="410">
        <v>5.36</v>
      </c>
      <c r="E69" s="410" t="s">
        <v>368</v>
      </c>
      <c r="F69" s="410">
        <v>12.3</v>
      </c>
      <c r="G69" s="410">
        <v>13.0176595499871</v>
      </c>
      <c r="H69" s="392" t="s">
        <v>169</v>
      </c>
      <c r="I69" s="341">
        <v>348985</v>
      </c>
      <c r="J69" s="341">
        <v>348985</v>
      </c>
      <c r="K69" s="341">
        <v>293501.09999999998</v>
      </c>
      <c r="L69" s="387">
        <v>1</v>
      </c>
    </row>
    <row r="70" spans="1:12" s="342" customFormat="1" ht="20.25" x14ac:dyDescent="0.25">
      <c r="A70" s="339" t="s">
        <v>191</v>
      </c>
      <c r="B70" s="340" t="s">
        <v>167</v>
      </c>
      <c r="C70" s="410">
        <v>89.927099999999996</v>
      </c>
      <c r="D70" s="410">
        <v>5.07</v>
      </c>
      <c r="E70" s="410" t="s">
        <v>369</v>
      </c>
      <c r="F70" s="410">
        <v>11.3</v>
      </c>
      <c r="G70" s="410">
        <v>11.9040111979097</v>
      </c>
      <c r="H70" s="392" t="s">
        <v>169</v>
      </c>
      <c r="I70" s="341">
        <v>103000</v>
      </c>
      <c r="J70" s="341">
        <v>103000</v>
      </c>
      <c r="K70" s="341">
        <v>92624.960000000006</v>
      </c>
      <c r="L70" s="387">
        <v>1</v>
      </c>
    </row>
    <row r="71" spans="1:12" s="342" customFormat="1" ht="20.25" x14ac:dyDescent="0.25">
      <c r="A71" s="339" t="s">
        <v>191</v>
      </c>
      <c r="B71" s="340" t="s">
        <v>167</v>
      </c>
      <c r="C71" s="410">
        <v>96.563599999999994</v>
      </c>
      <c r="D71" s="410">
        <v>5.07</v>
      </c>
      <c r="E71" s="410" t="s">
        <v>198</v>
      </c>
      <c r="F71" s="410">
        <v>7.2</v>
      </c>
      <c r="G71" s="410">
        <v>7.4424167721924004</v>
      </c>
      <c r="H71" s="392" t="s">
        <v>169</v>
      </c>
      <c r="I71" s="341">
        <v>48675</v>
      </c>
      <c r="J71" s="341">
        <v>48675</v>
      </c>
      <c r="K71" s="341">
        <v>47002.33</v>
      </c>
      <c r="L71" s="387">
        <v>1</v>
      </c>
    </row>
    <row r="72" spans="1:12" s="342" customFormat="1" ht="20.25" x14ac:dyDescent="0.25">
      <c r="A72" s="339"/>
      <c r="B72" s="340"/>
      <c r="C72" s="410"/>
      <c r="D72" s="410"/>
      <c r="E72" s="410"/>
      <c r="F72" s="410"/>
      <c r="G72" s="410"/>
      <c r="H72" s="392" t="s">
        <v>189</v>
      </c>
      <c r="I72" s="345">
        <v>1517750.5</v>
      </c>
      <c r="J72" s="345">
        <v>1517750.5</v>
      </c>
      <c r="K72" s="345">
        <v>1161311.02</v>
      </c>
      <c r="L72" s="383">
        <v>6</v>
      </c>
    </row>
    <row r="73" spans="1:12" s="342" customFormat="1" ht="20.25" x14ac:dyDescent="0.25">
      <c r="A73" s="293" t="s">
        <v>352</v>
      </c>
      <c r="B73" s="340"/>
      <c r="C73" s="410"/>
      <c r="D73" s="410"/>
      <c r="E73" s="410"/>
      <c r="F73" s="410"/>
      <c r="G73" s="410"/>
      <c r="H73" s="392"/>
      <c r="I73" s="341"/>
      <c r="J73" s="341"/>
      <c r="K73" s="341"/>
      <c r="L73" s="387"/>
    </row>
    <row r="74" spans="1:12" s="342" customFormat="1" ht="20.25" x14ac:dyDescent="0.25">
      <c r="A74" s="339" t="s">
        <v>191</v>
      </c>
      <c r="B74" s="340" t="s">
        <v>167</v>
      </c>
      <c r="C74" s="410">
        <v>92.683700000000002</v>
      </c>
      <c r="D74" s="410">
        <v>7.1295000000000002</v>
      </c>
      <c r="E74" s="410" t="s">
        <v>370</v>
      </c>
      <c r="F74" s="410">
        <v>10</v>
      </c>
      <c r="G74" s="410">
        <v>10.25</v>
      </c>
      <c r="H74" s="392" t="s">
        <v>169</v>
      </c>
      <c r="I74" s="341">
        <v>1700000</v>
      </c>
      <c r="J74" s="341">
        <v>1700000</v>
      </c>
      <c r="K74" s="341">
        <v>1575623.51</v>
      </c>
      <c r="L74" s="387">
        <v>3</v>
      </c>
    </row>
    <row r="75" spans="1:12" s="342" customFormat="1" ht="20.25" x14ac:dyDescent="0.25">
      <c r="A75" s="339" t="s">
        <v>191</v>
      </c>
      <c r="B75" s="340" t="s">
        <v>167</v>
      </c>
      <c r="C75" s="410">
        <v>99.413899999999998</v>
      </c>
      <c r="D75" s="410">
        <v>6.1653000000000002</v>
      </c>
      <c r="E75" s="410" t="s">
        <v>371</v>
      </c>
      <c r="F75" s="410">
        <v>6.75</v>
      </c>
      <c r="G75" s="410">
        <v>6.8639062499999</v>
      </c>
      <c r="H75" s="392" t="s">
        <v>169</v>
      </c>
      <c r="I75" s="341">
        <v>5081352.5199999996</v>
      </c>
      <c r="J75" s="341">
        <v>5081352.5199999996</v>
      </c>
      <c r="K75" s="341">
        <v>5051568.4800000004</v>
      </c>
      <c r="L75" s="387">
        <v>2</v>
      </c>
    </row>
    <row r="76" spans="1:12" s="343" customFormat="1" ht="20.25" x14ac:dyDescent="0.25">
      <c r="A76" s="339"/>
      <c r="B76" s="340"/>
      <c r="C76" s="410"/>
      <c r="D76" s="410"/>
      <c r="E76" s="410"/>
      <c r="F76" s="410"/>
      <c r="G76" s="410"/>
      <c r="H76" s="392" t="s">
        <v>189</v>
      </c>
      <c r="I76" s="345">
        <v>6781352.5199999996</v>
      </c>
      <c r="J76" s="345">
        <v>6781352.5199999996</v>
      </c>
      <c r="K76" s="345">
        <v>6627191.9900000002</v>
      </c>
      <c r="L76" s="383">
        <v>5</v>
      </c>
    </row>
    <row r="77" spans="1:12" s="343" customFormat="1" ht="20.25" x14ac:dyDescent="0.25">
      <c r="A77" s="293" t="s">
        <v>171</v>
      </c>
      <c r="B77" s="340"/>
      <c r="C77" s="410"/>
      <c r="D77" s="410"/>
      <c r="E77" s="410"/>
      <c r="F77" s="410"/>
      <c r="G77" s="410"/>
      <c r="H77" s="392"/>
      <c r="I77" s="341"/>
      <c r="J77" s="341"/>
      <c r="K77" s="341"/>
      <c r="L77" s="387"/>
    </row>
    <row r="78" spans="1:12" s="342" customFormat="1" ht="20.25" x14ac:dyDescent="0.25">
      <c r="A78" s="339" t="s">
        <v>191</v>
      </c>
      <c r="B78" s="340" t="s">
        <v>167</v>
      </c>
      <c r="C78" s="410">
        <v>66.694299999999998</v>
      </c>
      <c r="D78" s="410">
        <v>6.5</v>
      </c>
      <c r="E78" s="410" t="s">
        <v>372</v>
      </c>
      <c r="F78" s="410">
        <v>14</v>
      </c>
      <c r="G78" s="410">
        <v>14.9342029207157</v>
      </c>
      <c r="H78" s="392" t="s">
        <v>169</v>
      </c>
      <c r="I78" s="341">
        <v>10000</v>
      </c>
      <c r="J78" s="341">
        <v>10000</v>
      </c>
      <c r="K78" s="341">
        <v>6669.43</v>
      </c>
      <c r="L78" s="387">
        <v>1</v>
      </c>
    </row>
    <row r="79" spans="1:12" s="342" customFormat="1" ht="20.25" x14ac:dyDescent="0.25">
      <c r="A79" s="339" t="s">
        <v>191</v>
      </c>
      <c r="B79" s="340" t="s">
        <v>167</v>
      </c>
      <c r="C79" s="410">
        <v>70.834800000000001</v>
      </c>
      <c r="D79" s="410">
        <v>5.07</v>
      </c>
      <c r="E79" s="410" t="s">
        <v>373</v>
      </c>
      <c r="F79" s="410">
        <v>15.25</v>
      </c>
      <c r="G79" s="410">
        <v>16.3623823970375</v>
      </c>
      <c r="H79" s="392" t="s">
        <v>169</v>
      </c>
      <c r="I79" s="341">
        <v>53100</v>
      </c>
      <c r="J79" s="341">
        <v>53100</v>
      </c>
      <c r="K79" s="341">
        <v>37613.279999999999</v>
      </c>
      <c r="L79" s="387">
        <v>1</v>
      </c>
    </row>
    <row r="80" spans="1:12" s="342" customFormat="1" ht="20.25" x14ac:dyDescent="0.25">
      <c r="A80" s="339" t="s">
        <v>191</v>
      </c>
      <c r="B80" s="340" t="s">
        <v>167</v>
      </c>
      <c r="C80" s="410">
        <v>71.5167</v>
      </c>
      <c r="D80" s="410">
        <v>5.93</v>
      </c>
      <c r="E80" s="410" t="s">
        <v>374</v>
      </c>
      <c r="F80" s="410">
        <v>12.5</v>
      </c>
      <c r="G80" s="410">
        <v>13.2416046415276</v>
      </c>
      <c r="H80" s="392" t="s">
        <v>169</v>
      </c>
      <c r="I80" s="341">
        <v>4750</v>
      </c>
      <c r="J80" s="341">
        <v>4750</v>
      </c>
      <c r="K80" s="341">
        <v>3397.04</v>
      </c>
      <c r="L80" s="387">
        <v>1</v>
      </c>
    </row>
    <row r="81" spans="1:12" s="342" customFormat="1" ht="20.25" x14ac:dyDescent="0.25">
      <c r="A81" s="339" t="s">
        <v>191</v>
      </c>
      <c r="B81" s="340" t="s">
        <v>167</v>
      </c>
      <c r="C81" s="410">
        <v>74.025700000000001</v>
      </c>
      <c r="D81" s="410">
        <v>6.21</v>
      </c>
      <c r="E81" s="410" t="s">
        <v>375</v>
      </c>
      <c r="F81" s="410">
        <v>12</v>
      </c>
      <c r="G81" s="410">
        <v>12.6825030131969</v>
      </c>
      <c r="H81" s="392" t="s">
        <v>169</v>
      </c>
      <c r="I81" s="341">
        <v>1166.75</v>
      </c>
      <c r="J81" s="341">
        <v>1166.75</v>
      </c>
      <c r="K81" s="341">
        <v>863.69</v>
      </c>
      <c r="L81" s="387">
        <v>1</v>
      </c>
    </row>
    <row r="82" spans="1:12" s="342" customFormat="1" ht="20.25" x14ac:dyDescent="0.25">
      <c r="A82" s="339" t="s">
        <v>191</v>
      </c>
      <c r="B82" s="340" t="s">
        <v>167</v>
      </c>
      <c r="C82" s="410">
        <v>74.186800000000005</v>
      </c>
      <c r="D82" s="410">
        <v>5.64</v>
      </c>
      <c r="E82" s="410" t="s">
        <v>376</v>
      </c>
      <c r="F82" s="410">
        <v>12</v>
      </c>
      <c r="G82" s="410">
        <v>12.6825030131969</v>
      </c>
      <c r="H82" s="392" t="s">
        <v>169</v>
      </c>
      <c r="I82" s="341">
        <v>2641</v>
      </c>
      <c r="J82" s="341">
        <v>2641</v>
      </c>
      <c r="K82" s="341">
        <v>1959.27</v>
      </c>
      <c r="L82" s="387">
        <v>1</v>
      </c>
    </row>
    <row r="83" spans="1:12" s="342" customFormat="1" ht="20.25" x14ac:dyDescent="0.25">
      <c r="A83" s="339" t="s">
        <v>191</v>
      </c>
      <c r="B83" s="340" t="s">
        <v>167</v>
      </c>
      <c r="C83" s="410">
        <v>74.241200000000006</v>
      </c>
      <c r="D83" s="410">
        <v>5.64</v>
      </c>
      <c r="E83" s="410" t="s">
        <v>377</v>
      </c>
      <c r="F83" s="410">
        <v>12</v>
      </c>
      <c r="G83" s="410">
        <v>12.6825030131969</v>
      </c>
      <c r="H83" s="392" t="s">
        <v>169</v>
      </c>
      <c r="I83" s="341">
        <v>1470</v>
      </c>
      <c r="J83" s="341">
        <v>1470</v>
      </c>
      <c r="K83" s="341">
        <v>1091.3499999999999</v>
      </c>
      <c r="L83" s="387">
        <v>1</v>
      </c>
    </row>
    <row r="84" spans="1:12" s="342" customFormat="1" ht="20.25" x14ac:dyDescent="0.25">
      <c r="A84" s="339" t="s">
        <v>191</v>
      </c>
      <c r="B84" s="340" t="s">
        <v>167</v>
      </c>
      <c r="C84" s="410">
        <v>74.2684</v>
      </c>
      <c r="D84" s="410">
        <v>5.64</v>
      </c>
      <c r="E84" s="410" t="s">
        <v>378</v>
      </c>
      <c r="F84" s="410">
        <v>12</v>
      </c>
      <c r="G84" s="410">
        <v>12.6825030131969</v>
      </c>
      <c r="H84" s="392" t="s">
        <v>169</v>
      </c>
      <c r="I84" s="341">
        <v>1275</v>
      </c>
      <c r="J84" s="341">
        <v>1275</v>
      </c>
      <c r="K84" s="341">
        <v>946.92</v>
      </c>
      <c r="L84" s="387">
        <v>1</v>
      </c>
    </row>
    <row r="85" spans="1:12" s="342" customFormat="1" ht="20.25" x14ac:dyDescent="0.25">
      <c r="A85" s="339" t="s">
        <v>191</v>
      </c>
      <c r="B85" s="340" t="s">
        <v>167</v>
      </c>
      <c r="C85" s="410">
        <v>74.304400000000001</v>
      </c>
      <c r="D85" s="410">
        <v>5.64</v>
      </c>
      <c r="E85" s="410" t="s">
        <v>379</v>
      </c>
      <c r="F85" s="410">
        <v>12</v>
      </c>
      <c r="G85" s="410">
        <v>12.6825030131969</v>
      </c>
      <c r="H85" s="392" t="s">
        <v>169</v>
      </c>
      <c r="I85" s="341">
        <v>6331</v>
      </c>
      <c r="J85" s="341">
        <v>6331</v>
      </c>
      <c r="K85" s="341">
        <v>4704.21</v>
      </c>
      <c r="L85" s="387">
        <v>1</v>
      </c>
    </row>
    <row r="86" spans="1:12" s="342" customFormat="1" ht="20.25" x14ac:dyDescent="0.25">
      <c r="A86" s="339" t="s">
        <v>191</v>
      </c>
      <c r="B86" s="340" t="s">
        <v>167</v>
      </c>
      <c r="C86" s="410">
        <v>75.157399999999996</v>
      </c>
      <c r="D86" s="410">
        <v>5.93</v>
      </c>
      <c r="E86" s="410" t="s">
        <v>380</v>
      </c>
      <c r="F86" s="410">
        <v>12</v>
      </c>
      <c r="G86" s="410">
        <v>12.6825030131969</v>
      </c>
      <c r="H86" s="392" t="s">
        <v>169</v>
      </c>
      <c r="I86" s="341">
        <v>1420</v>
      </c>
      <c r="J86" s="341">
        <v>1420</v>
      </c>
      <c r="K86" s="341">
        <v>1067.24</v>
      </c>
      <c r="L86" s="387">
        <v>1</v>
      </c>
    </row>
    <row r="87" spans="1:12" s="342" customFormat="1" ht="20.25" x14ac:dyDescent="0.25">
      <c r="A87" s="339" t="s">
        <v>191</v>
      </c>
      <c r="B87" s="340" t="s">
        <v>167</v>
      </c>
      <c r="C87" s="410">
        <v>75.269099999999995</v>
      </c>
      <c r="D87" s="410">
        <v>5.93</v>
      </c>
      <c r="E87" s="410" t="s">
        <v>381</v>
      </c>
      <c r="F87" s="410">
        <v>12</v>
      </c>
      <c r="G87" s="410">
        <v>12.6825030131969</v>
      </c>
      <c r="H87" s="392" t="s">
        <v>169</v>
      </c>
      <c r="I87" s="341">
        <v>26000</v>
      </c>
      <c r="J87" s="341">
        <v>26000</v>
      </c>
      <c r="K87" s="341">
        <v>19569.96</v>
      </c>
      <c r="L87" s="387">
        <v>1</v>
      </c>
    </row>
    <row r="88" spans="1:12" s="342" customFormat="1" ht="20.25" x14ac:dyDescent="0.25">
      <c r="A88" s="339" t="s">
        <v>191</v>
      </c>
      <c r="B88" s="340" t="s">
        <v>167</v>
      </c>
      <c r="C88" s="410">
        <v>76.019900000000007</v>
      </c>
      <c r="D88" s="410">
        <v>5.36</v>
      </c>
      <c r="E88" s="410" t="s">
        <v>382</v>
      </c>
      <c r="F88" s="410">
        <v>12</v>
      </c>
      <c r="G88" s="410">
        <v>12.6825030131969</v>
      </c>
      <c r="H88" s="392" t="s">
        <v>169</v>
      </c>
      <c r="I88" s="341">
        <v>1500</v>
      </c>
      <c r="J88" s="341">
        <v>1500</v>
      </c>
      <c r="K88" s="341">
        <v>1140.3</v>
      </c>
      <c r="L88" s="387">
        <v>1</v>
      </c>
    </row>
    <row r="89" spans="1:12" s="342" customFormat="1" ht="20.25" x14ac:dyDescent="0.25">
      <c r="A89" s="339" t="s">
        <v>191</v>
      </c>
      <c r="B89" s="340" t="s">
        <v>167</v>
      </c>
      <c r="C89" s="410">
        <v>76.155199999999994</v>
      </c>
      <c r="D89" s="410">
        <v>5.36</v>
      </c>
      <c r="E89" s="410" t="s">
        <v>197</v>
      </c>
      <c r="F89" s="410">
        <v>12</v>
      </c>
      <c r="G89" s="410">
        <v>12.6825030131969</v>
      </c>
      <c r="H89" s="392" t="s">
        <v>169</v>
      </c>
      <c r="I89" s="341">
        <v>6628</v>
      </c>
      <c r="J89" s="341">
        <v>6628</v>
      </c>
      <c r="K89" s="341">
        <v>5047.57</v>
      </c>
      <c r="L89" s="387">
        <v>3</v>
      </c>
    </row>
    <row r="90" spans="1:12" s="343" customFormat="1" ht="20.25" x14ac:dyDescent="0.25">
      <c r="A90" s="339" t="s">
        <v>191</v>
      </c>
      <c r="B90" s="340" t="s">
        <v>167</v>
      </c>
      <c r="C90" s="410">
        <v>76.338999999999999</v>
      </c>
      <c r="D90" s="410">
        <v>5.07</v>
      </c>
      <c r="E90" s="410" t="s">
        <v>289</v>
      </c>
      <c r="F90" s="410">
        <v>12.999999999999901</v>
      </c>
      <c r="G90" s="410">
        <v>13.8032481613877</v>
      </c>
      <c r="H90" s="392" t="s">
        <v>169</v>
      </c>
      <c r="I90" s="341">
        <v>5600</v>
      </c>
      <c r="J90" s="341">
        <v>5600</v>
      </c>
      <c r="K90" s="341">
        <v>4274.9799999999996</v>
      </c>
      <c r="L90" s="387">
        <v>1</v>
      </c>
    </row>
    <row r="91" spans="1:12" s="343" customFormat="1" ht="20.25" x14ac:dyDescent="0.25">
      <c r="A91" s="339" t="s">
        <v>191</v>
      </c>
      <c r="B91" s="340" t="s">
        <v>167</v>
      </c>
      <c r="C91" s="410">
        <v>77.789599999999993</v>
      </c>
      <c r="D91" s="410">
        <v>4.71</v>
      </c>
      <c r="E91" s="410" t="s">
        <v>383</v>
      </c>
      <c r="F91" s="410">
        <v>14.5</v>
      </c>
      <c r="G91" s="410">
        <v>15.503535280398401</v>
      </c>
      <c r="H91" s="392" t="s">
        <v>169</v>
      </c>
      <c r="I91" s="341">
        <v>10000</v>
      </c>
      <c r="J91" s="341">
        <v>10000</v>
      </c>
      <c r="K91" s="341">
        <v>7778.96</v>
      </c>
      <c r="L91" s="387">
        <v>1</v>
      </c>
    </row>
    <row r="92" spans="1:12" s="342" customFormat="1" ht="20.25" x14ac:dyDescent="0.25">
      <c r="A92" s="339" t="s">
        <v>191</v>
      </c>
      <c r="B92" s="340" t="s">
        <v>167</v>
      </c>
      <c r="C92" s="410">
        <v>78.099100000000007</v>
      </c>
      <c r="D92" s="410">
        <v>5.36</v>
      </c>
      <c r="E92" s="410" t="s">
        <v>384</v>
      </c>
      <c r="F92" s="410">
        <v>11.75</v>
      </c>
      <c r="G92" s="410">
        <v>12.403902137278401</v>
      </c>
      <c r="H92" s="392" t="s">
        <v>169</v>
      </c>
      <c r="I92" s="341">
        <v>1349</v>
      </c>
      <c r="J92" s="341">
        <v>1349</v>
      </c>
      <c r="K92" s="341">
        <v>1053.56</v>
      </c>
      <c r="L92" s="387">
        <v>1</v>
      </c>
    </row>
    <row r="93" spans="1:12" s="342" customFormat="1" ht="20.25" x14ac:dyDescent="0.25">
      <c r="A93" s="339" t="s">
        <v>191</v>
      </c>
      <c r="B93" s="340" t="s">
        <v>167</v>
      </c>
      <c r="C93" s="410">
        <v>79.908900000000003</v>
      </c>
      <c r="D93" s="410">
        <v>4.71</v>
      </c>
      <c r="E93" s="410" t="s">
        <v>287</v>
      </c>
      <c r="F93" s="410">
        <v>13.5</v>
      </c>
      <c r="G93" s="410">
        <v>14.3674440742746</v>
      </c>
      <c r="H93" s="392" t="s">
        <v>169</v>
      </c>
      <c r="I93" s="341">
        <v>14000</v>
      </c>
      <c r="J93" s="341">
        <v>14000</v>
      </c>
      <c r="K93" s="341">
        <v>11187.24</v>
      </c>
      <c r="L93" s="387">
        <v>1</v>
      </c>
    </row>
    <row r="94" spans="1:12" s="342" customFormat="1" ht="20.25" x14ac:dyDescent="0.25">
      <c r="A94" s="339" t="s">
        <v>191</v>
      </c>
      <c r="B94" s="340" t="s">
        <v>167</v>
      </c>
      <c r="C94" s="410">
        <v>81.825500000000005</v>
      </c>
      <c r="D94" s="410">
        <v>6.21</v>
      </c>
      <c r="E94" s="410" t="s">
        <v>385</v>
      </c>
      <c r="F94" s="410">
        <v>10</v>
      </c>
      <c r="G94" s="410">
        <v>10.471306744129601</v>
      </c>
      <c r="H94" s="392" t="s">
        <v>169</v>
      </c>
      <c r="I94" s="341">
        <v>6550</v>
      </c>
      <c r="J94" s="341">
        <v>6550</v>
      </c>
      <c r="K94" s="341">
        <v>5359.57</v>
      </c>
      <c r="L94" s="387">
        <v>1</v>
      </c>
    </row>
    <row r="95" spans="1:12" s="342" customFormat="1" ht="20.25" x14ac:dyDescent="0.25">
      <c r="A95" s="339" t="s">
        <v>191</v>
      </c>
      <c r="B95" s="340" t="s">
        <v>167</v>
      </c>
      <c r="C95" s="410">
        <v>81.847399999999993</v>
      </c>
      <c r="D95" s="410">
        <v>6.21</v>
      </c>
      <c r="E95" s="410" t="s">
        <v>386</v>
      </c>
      <c r="F95" s="410">
        <v>10</v>
      </c>
      <c r="G95" s="410">
        <v>10.471306744129601</v>
      </c>
      <c r="H95" s="392" t="s">
        <v>169</v>
      </c>
      <c r="I95" s="341">
        <v>4783.25</v>
      </c>
      <c r="J95" s="341">
        <v>4783.25</v>
      </c>
      <c r="K95" s="341">
        <v>3914.97</v>
      </c>
      <c r="L95" s="387">
        <v>1</v>
      </c>
    </row>
    <row r="96" spans="1:12" s="342" customFormat="1" ht="20.25" x14ac:dyDescent="0.25">
      <c r="A96" s="339" t="s">
        <v>191</v>
      </c>
      <c r="B96" s="340" t="s">
        <v>167</v>
      </c>
      <c r="C96" s="410">
        <v>81.863900000000001</v>
      </c>
      <c r="D96" s="410">
        <v>6.21</v>
      </c>
      <c r="E96" s="410" t="s">
        <v>387</v>
      </c>
      <c r="F96" s="410">
        <v>10</v>
      </c>
      <c r="G96" s="410">
        <v>10.471306744129601</v>
      </c>
      <c r="H96" s="392" t="s">
        <v>169</v>
      </c>
      <c r="I96" s="341">
        <v>3600</v>
      </c>
      <c r="J96" s="341">
        <v>3600</v>
      </c>
      <c r="K96" s="341">
        <v>2947.1</v>
      </c>
      <c r="L96" s="387">
        <v>1</v>
      </c>
    </row>
    <row r="97" spans="1:12" s="342" customFormat="1" ht="20.25" x14ac:dyDescent="0.25">
      <c r="A97" s="339" t="s">
        <v>191</v>
      </c>
      <c r="B97" s="340" t="s">
        <v>167</v>
      </c>
      <c r="C97" s="410">
        <v>85.580200000000005</v>
      </c>
      <c r="D97" s="410">
        <v>4.71</v>
      </c>
      <c r="E97" s="410" t="s">
        <v>257</v>
      </c>
      <c r="F97" s="410">
        <v>11.5</v>
      </c>
      <c r="G97" s="410">
        <v>12.1259328138015</v>
      </c>
      <c r="H97" s="392" t="s">
        <v>169</v>
      </c>
      <c r="I97" s="341">
        <v>5834</v>
      </c>
      <c r="J97" s="341">
        <v>5834</v>
      </c>
      <c r="K97" s="341">
        <v>4992.75</v>
      </c>
      <c r="L97" s="387">
        <v>2</v>
      </c>
    </row>
    <row r="98" spans="1:12" s="342" customFormat="1" ht="20.25" x14ac:dyDescent="0.25">
      <c r="A98" s="339" t="s">
        <v>191</v>
      </c>
      <c r="B98" s="340" t="s">
        <v>167</v>
      </c>
      <c r="C98" s="410">
        <v>85.6798</v>
      </c>
      <c r="D98" s="410">
        <v>4.71</v>
      </c>
      <c r="E98" s="410" t="s">
        <v>388</v>
      </c>
      <c r="F98" s="410">
        <v>11.5</v>
      </c>
      <c r="G98" s="410">
        <v>12.1259328138015</v>
      </c>
      <c r="H98" s="392" t="s">
        <v>169</v>
      </c>
      <c r="I98" s="341">
        <v>6200</v>
      </c>
      <c r="J98" s="341">
        <v>6200</v>
      </c>
      <c r="K98" s="341">
        <v>5312.15</v>
      </c>
      <c r="L98" s="387">
        <v>1</v>
      </c>
    </row>
    <row r="99" spans="1:12" s="342" customFormat="1" ht="20.25" x14ac:dyDescent="0.25">
      <c r="A99" s="339" t="s">
        <v>191</v>
      </c>
      <c r="B99" s="340" t="s">
        <v>167</v>
      </c>
      <c r="C99" s="410">
        <v>85.7226</v>
      </c>
      <c r="D99" s="410">
        <v>4.71</v>
      </c>
      <c r="E99" s="410" t="s">
        <v>389</v>
      </c>
      <c r="F99" s="410">
        <v>11.5</v>
      </c>
      <c r="G99" s="410">
        <v>12.1259328138015</v>
      </c>
      <c r="H99" s="392" t="s">
        <v>169</v>
      </c>
      <c r="I99" s="341">
        <v>8239</v>
      </c>
      <c r="J99" s="341">
        <v>8239</v>
      </c>
      <c r="K99" s="341">
        <v>7062.69</v>
      </c>
      <c r="L99" s="387">
        <v>1</v>
      </c>
    </row>
    <row r="100" spans="1:12" s="343" customFormat="1" ht="20.25" x14ac:dyDescent="0.25">
      <c r="A100" s="339" t="s">
        <v>191</v>
      </c>
      <c r="B100" s="340" t="s">
        <v>167</v>
      </c>
      <c r="C100" s="410">
        <v>85.7654</v>
      </c>
      <c r="D100" s="410">
        <v>4.71</v>
      </c>
      <c r="E100" s="410" t="s">
        <v>390</v>
      </c>
      <c r="F100" s="410">
        <v>11.5</v>
      </c>
      <c r="G100" s="410">
        <v>12.1259328138015</v>
      </c>
      <c r="H100" s="392" t="s">
        <v>169</v>
      </c>
      <c r="I100" s="341">
        <v>3457</v>
      </c>
      <c r="J100" s="341">
        <v>3457</v>
      </c>
      <c r="K100" s="341">
        <v>2964.91</v>
      </c>
      <c r="L100" s="387">
        <v>1</v>
      </c>
    </row>
    <row r="101" spans="1:12" s="343" customFormat="1" ht="20.25" x14ac:dyDescent="0.25">
      <c r="A101" s="339" t="s">
        <v>191</v>
      </c>
      <c r="B101" s="340" t="s">
        <v>167</v>
      </c>
      <c r="C101" s="410">
        <v>85.779600000000002</v>
      </c>
      <c r="D101" s="410">
        <v>4.71</v>
      </c>
      <c r="E101" s="410" t="s">
        <v>284</v>
      </c>
      <c r="F101" s="410">
        <v>11.5</v>
      </c>
      <c r="G101" s="410">
        <v>12.1259328138015</v>
      </c>
      <c r="H101" s="392" t="s">
        <v>169</v>
      </c>
      <c r="I101" s="341">
        <v>11420</v>
      </c>
      <c r="J101" s="341">
        <v>11420</v>
      </c>
      <c r="K101" s="341">
        <v>9796.0300000000007</v>
      </c>
      <c r="L101" s="387">
        <v>1</v>
      </c>
    </row>
    <row r="102" spans="1:12" s="342" customFormat="1" ht="20.25" x14ac:dyDescent="0.25">
      <c r="A102" s="339" t="s">
        <v>191</v>
      </c>
      <c r="B102" s="340" t="s">
        <v>167</v>
      </c>
      <c r="C102" s="410">
        <v>88.721999999999994</v>
      </c>
      <c r="D102" s="410">
        <v>4.3</v>
      </c>
      <c r="E102" s="410" t="s">
        <v>391</v>
      </c>
      <c r="F102" s="410">
        <v>11.5</v>
      </c>
      <c r="G102" s="410">
        <v>12.1259328138015</v>
      </c>
      <c r="H102" s="392" t="s">
        <v>169</v>
      </c>
      <c r="I102" s="341">
        <v>9160</v>
      </c>
      <c r="J102" s="341">
        <v>9160</v>
      </c>
      <c r="K102" s="341">
        <v>8126.94</v>
      </c>
      <c r="L102" s="387">
        <v>1</v>
      </c>
    </row>
    <row r="103" spans="1:12" s="342" customFormat="1" ht="20.25" x14ac:dyDescent="0.25">
      <c r="A103" s="339" t="s">
        <v>191</v>
      </c>
      <c r="B103" s="340" t="s">
        <v>167</v>
      </c>
      <c r="C103" s="410">
        <v>93.837599999999995</v>
      </c>
      <c r="D103" s="410">
        <v>3.82</v>
      </c>
      <c r="E103" s="410" t="s">
        <v>392</v>
      </c>
      <c r="F103" s="410">
        <v>12</v>
      </c>
      <c r="G103" s="410">
        <v>12.6825030131969</v>
      </c>
      <c r="H103" s="392" t="s">
        <v>169</v>
      </c>
      <c r="I103" s="341">
        <v>10000</v>
      </c>
      <c r="J103" s="341">
        <v>10000</v>
      </c>
      <c r="K103" s="341">
        <v>9383.76</v>
      </c>
      <c r="L103" s="387">
        <v>1</v>
      </c>
    </row>
    <row r="104" spans="1:12" s="342" customFormat="1" ht="20.25" x14ac:dyDescent="0.25">
      <c r="A104" s="339" t="s">
        <v>191</v>
      </c>
      <c r="B104" s="340" t="s">
        <v>167</v>
      </c>
      <c r="C104" s="410">
        <v>94.858000000000004</v>
      </c>
      <c r="D104" s="410">
        <v>4.3</v>
      </c>
      <c r="E104" s="410" t="s">
        <v>264</v>
      </c>
      <c r="F104" s="410">
        <v>8</v>
      </c>
      <c r="G104" s="410">
        <v>8.2999506807509</v>
      </c>
      <c r="H104" s="392" t="s">
        <v>169</v>
      </c>
      <c r="I104" s="341">
        <v>97940</v>
      </c>
      <c r="J104" s="341">
        <v>97940</v>
      </c>
      <c r="K104" s="341">
        <v>92903.96</v>
      </c>
      <c r="L104" s="387">
        <v>2</v>
      </c>
    </row>
    <row r="105" spans="1:12" s="342" customFormat="1" ht="20.25" x14ac:dyDescent="0.25">
      <c r="A105" s="339"/>
      <c r="B105" s="340"/>
      <c r="C105" s="410"/>
      <c r="D105" s="410"/>
      <c r="E105" s="410"/>
      <c r="F105" s="410"/>
      <c r="G105" s="410"/>
      <c r="H105" s="392" t="s">
        <v>189</v>
      </c>
      <c r="I105" s="345">
        <v>314414</v>
      </c>
      <c r="J105" s="345">
        <v>314414</v>
      </c>
      <c r="K105" s="345">
        <v>261129.83</v>
      </c>
      <c r="L105" s="383">
        <v>31</v>
      </c>
    </row>
    <row r="106" spans="1:12" s="342" customFormat="1" ht="20.25" x14ac:dyDescent="0.25">
      <c r="A106" s="293" t="s">
        <v>194</v>
      </c>
      <c r="B106" s="340"/>
      <c r="C106" s="410"/>
      <c r="D106" s="410"/>
      <c r="E106" s="410"/>
      <c r="F106" s="410"/>
      <c r="G106" s="410"/>
      <c r="H106" s="392"/>
      <c r="I106" s="341"/>
      <c r="J106" s="341"/>
      <c r="K106" s="341"/>
      <c r="L106" s="387"/>
    </row>
    <row r="107" spans="1:12" s="342" customFormat="1" ht="20.25" x14ac:dyDescent="0.25">
      <c r="A107" s="339" t="s">
        <v>191</v>
      </c>
      <c r="B107" s="340" t="s">
        <v>167</v>
      </c>
      <c r="C107" s="410">
        <v>94.503100000000003</v>
      </c>
      <c r="D107" s="410">
        <v>5.36</v>
      </c>
      <c r="E107" s="410" t="s">
        <v>393</v>
      </c>
      <c r="F107" s="410">
        <v>9.5</v>
      </c>
      <c r="G107" s="410">
        <v>9.9247584081007005</v>
      </c>
      <c r="H107" s="392" t="s">
        <v>169</v>
      </c>
      <c r="I107" s="341">
        <v>3160</v>
      </c>
      <c r="J107" s="341">
        <v>3160</v>
      </c>
      <c r="K107" s="341">
        <v>2986.3</v>
      </c>
      <c r="L107" s="387">
        <v>1</v>
      </c>
    </row>
    <row r="108" spans="1:12" s="342" customFormat="1" ht="20.25" x14ac:dyDescent="0.25">
      <c r="A108" s="339"/>
      <c r="B108" s="340"/>
      <c r="C108" s="410"/>
      <c r="D108" s="410"/>
      <c r="E108" s="410"/>
      <c r="F108" s="410"/>
      <c r="G108" s="410"/>
      <c r="H108" s="392" t="s">
        <v>189</v>
      </c>
      <c r="I108" s="345">
        <v>3160</v>
      </c>
      <c r="J108" s="345">
        <v>3160</v>
      </c>
      <c r="K108" s="345">
        <v>2986.3</v>
      </c>
      <c r="L108" s="383">
        <v>1</v>
      </c>
    </row>
    <row r="109" spans="1:12" s="342" customFormat="1" ht="20.25" x14ac:dyDescent="0.25">
      <c r="A109" s="293" t="s">
        <v>195</v>
      </c>
      <c r="B109" s="340"/>
      <c r="C109" s="410"/>
      <c r="D109" s="410"/>
      <c r="E109" s="410"/>
      <c r="F109" s="410"/>
      <c r="G109" s="410"/>
      <c r="H109" s="392"/>
      <c r="I109" s="341"/>
      <c r="J109" s="341"/>
      <c r="K109" s="341"/>
      <c r="L109" s="387"/>
    </row>
    <row r="110" spans="1:12" s="342" customFormat="1" ht="20.25" x14ac:dyDescent="0.25">
      <c r="A110" s="339" t="s">
        <v>191</v>
      </c>
      <c r="B110" s="340" t="s">
        <v>167</v>
      </c>
      <c r="C110" s="410">
        <v>84.489599999999996</v>
      </c>
      <c r="D110" s="410">
        <v>7.5481999999999996</v>
      </c>
      <c r="E110" s="410" t="s">
        <v>394</v>
      </c>
      <c r="F110" s="410">
        <v>13.5</v>
      </c>
      <c r="G110" s="410">
        <v>13.9556249999999</v>
      </c>
      <c r="H110" s="392" t="s">
        <v>169</v>
      </c>
      <c r="I110" s="341">
        <v>452318.43</v>
      </c>
      <c r="J110" s="341">
        <v>452318.43</v>
      </c>
      <c r="K110" s="341">
        <v>382162.18</v>
      </c>
      <c r="L110" s="387">
        <v>1</v>
      </c>
    </row>
    <row r="111" spans="1:12" s="342" customFormat="1" ht="20.25" x14ac:dyDescent="0.25">
      <c r="A111" s="339" t="s">
        <v>191</v>
      </c>
      <c r="B111" s="340" t="s">
        <v>167</v>
      </c>
      <c r="C111" s="410">
        <v>99.2273</v>
      </c>
      <c r="D111" s="410">
        <v>7.1295000000000002</v>
      </c>
      <c r="E111" s="410" t="s">
        <v>395</v>
      </c>
      <c r="F111" s="410">
        <v>7.75</v>
      </c>
      <c r="G111" s="410">
        <v>7.9001562500000002</v>
      </c>
      <c r="H111" s="392" t="s">
        <v>169</v>
      </c>
      <c r="I111" s="341">
        <v>202425.01</v>
      </c>
      <c r="J111" s="341">
        <v>202425.01</v>
      </c>
      <c r="K111" s="341">
        <v>200860.87</v>
      </c>
      <c r="L111" s="387">
        <v>1</v>
      </c>
    </row>
    <row r="112" spans="1:12" s="342" customFormat="1" ht="20.25" x14ac:dyDescent="0.25">
      <c r="A112" s="339" t="s">
        <v>191</v>
      </c>
      <c r="B112" s="340" t="s">
        <v>167</v>
      </c>
      <c r="C112" s="410">
        <v>99.531700000000001</v>
      </c>
      <c r="D112" s="410">
        <v>7.1295000000000002</v>
      </c>
      <c r="E112" s="410" t="s">
        <v>395</v>
      </c>
      <c r="F112" s="410">
        <v>7.5</v>
      </c>
      <c r="G112" s="410">
        <v>7.640625</v>
      </c>
      <c r="H112" s="392" t="s">
        <v>169</v>
      </c>
      <c r="I112" s="341">
        <v>825452.47</v>
      </c>
      <c r="J112" s="341">
        <v>825452.47</v>
      </c>
      <c r="K112" s="341">
        <v>821586.69</v>
      </c>
      <c r="L112" s="387">
        <v>1</v>
      </c>
    </row>
    <row r="113" spans="1:12" s="342" customFormat="1" ht="20.25" x14ac:dyDescent="0.25">
      <c r="A113" s="339" t="s">
        <v>191</v>
      </c>
      <c r="B113" s="340" t="s">
        <v>167</v>
      </c>
      <c r="C113" s="410">
        <v>99.537599999999998</v>
      </c>
      <c r="D113" s="410">
        <v>7.1295000000000002</v>
      </c>
      <c r="E113" s="410" t="s">
        <v>396</v>
      </c>
      <c r="F113" s="410">
        <v>7.5</v>
      </c>
      <c r="G113" s="410">
        <v>7.640625</v>
      </c>
      <c r="H113" s="392" t="s">
        <v>169</v>
      </c>
      <c r="I113" s="341">
        <v>18602.3</v>
      </c>
      <c r="J113" s="341">
        <v>18602.3</v>
      </c>
      <c r="K113" s="341">
        <v>18516.29</v>
      </c>
      <c r="L113" s="387">
        <v>1</v>
      </c>
    </row>
    <row r="114" spans="1:12" s="343" customFormat="1" ht="20.25" x14ac:dyDescent="0.25">
      <c r="A114" s="339" t="s">
        <v>191</v>
      </c>
      <c r="B114" s="340" t="s">
        <v>167</v>
      </c>
      <c r="C114" s="410">
        <v>101.43</v>
      </c>
      <c r="D114" s="410">
        <v>7.1295000000000002</v>
      </c>
      <c r="E114" s="410" t="s">
        <v>397</v>
      </c>
      <c r="F114" s="410">
        <v>5.9790000000000001</v>
      </c>
      <c r="G114" s="410">
        <v>6.0683711024999996</v>
      </c>
      <c r="H114" s="392" t="s">
        <v>169</v>
      </c>
      <c r="I114" s="341">
        <v>20000</v>
      </c>
      <c r="J114" s="341">
        <v>20000</v>
      </c>
      <c r="K114" s="341">
        <v>20286</v>
      </c>
      <c r="L114" s="387">
        <v>1</v>
      </c>
    </row>
    <row r="115" spans="1:12" s="343" customFormat="1" ht="20.25" x14ac:dyDescent="0.25">
      <c r="A115" s="339" t="s">
        <v>191</v>
      </c>
      <c r="B115" s="340" t="s">
        <v>167</v>
      </c>
      <c r="C115" s="410">
        <v>101.4358</v>
      </c>
      <c r="D115" s="410">
        <v>7.1295000000000002</v>
      </c>
      <c r="E115" s="410" t="s">
        <v>397</v>
      </c>
      <c r="F115" s="410">
        <v>5.9744000000000002</v>
      </c>
      <c r="G115" s="410">
        <v>6.0636336383999003</v>
      </c>
      <c r="H115" s="392" t="s">
        <v>169</v>
      </c>
      <c r="I115" s="341">
        <v>50000</v>
      </c>
      <c r="J115" s="341">
        <v>50000</v>
      </c>
      <c r="K115" s="341">
        <v>50717.919999999998</v>
      </c>
      <c r="L115" s="387">
        <v>1</v>
      </c>
    </row>
    <row r="116" spans="1:12" s="342" customFormat="1" ht="20.25" x14ac:dyDescent="0.25">
      <c r="A116" s="339" t="s">
        <v>191</v>
      </c>
      <c r="B116" s="340" t="s">
        <v>167</v>
      </c>
      <c r="C116" s="410">
        <v>103.8</v>
      </c>
      <c r="D116" s="410">
        <v>8.5</v>
      </c>
      <c r="E116" s="410" t="s">
        <v>398</v>
      </c>
      <c r="F116" s="410">
        <v>6.9311999999999996</v>
      </c>
      <c r="G116" s="410">
        <v>7.0513038335999001</v>
      </c>
      <c r="H116" s="392" t="s">
        <v>169</v>
      </c>
      <c r="I116" s="341">
        <v>10000</v>
      </c>
      <c r="J116" s="341">
        <v>10000</v>
      </c>
      <c r="K116" s="341">
        <v>10380</v>
      </c>
      <c r="L116" s="387">
        <v>1</v>
      </c>
    </row>
    <row r="117" spans="1:12" s="342" customFormat="1" ht="20.25" x14ac:dyDescent="0.25">
      <c r="A117" s="339"/>
      <c r="B117" s="340"/>
      <c r="C117" s="410"/>
      <c r="D117" s="410"/>
      <c r="E117" s="410"/>
      <c r="F117" s="410"/>
      <c r="G117" s="410"/>
      <c r="H117" s="392" t="s">
        <v>189</v>
      </c>
      <c r="I117" s="345">
        <v>1578798.21</v>
      </c>
      <c r="J117" s="345">
        <v>1578798.21</v>
      </c>
      <c r="K117" s="345">
        <v>1504509.95</v>
      </c>
      <c r="L117" s="383">
        <v>7</v>
      </c>
    </row>
    <row r="118" spans="1:12" s="342" customFormat="1" ht="20.25" x14ac:dyDescent="0.25">
      <c r="A118" s="293" t="s">
        <v>353</v>
      </c>
      <c r="B118" s="340"/>
      <c r="C118" s="410"/>
      <c r="D118" s="410"/>
      <c r="E118" s="410"/>
      <c r="F118" s="410"/>
      <c r="G118" s="410"/>
      <c r="H118" s="392"/>
      <c r="I118" s="341"/>
      <c r="J118" s="341"/>
      <c r="K118" s="341"/>
      <c r="L118" s="387"/>
    </row>
    <row r="119" spans="1:12" s="343" customFormat="1" ht="20.25" x14ac:dyDescent="0.25">
      <c r="A119" s="339" t="s">
        <v>191</v>
      </c>
      <c r="B119" s="340" t="s">
        <v>167</v>
      </c>
      <c r="C119" s="410">
        <v>88.750799999999998</v>
      </c>
      <c r="D119" s="410">
        <v>8.75</v>
      </c>
      <c r="E119" s="410" t="s">
        <v>399</v>
      </c>
      <c r="F119" s="410">
        <v>13.5</v>
      </c>
      <c r="G119" s="410">
        <v>13.9556249999999</v>
      </c>
      <c r="H119" s="392" t="s">
        <v>169</v>
      </c>
      <c r="I119" s="341">
        <v>7034353.0899999999</v>
      </c>
      <c r="J119" s="341">
        <v>7034353.0899999999</v>
      </c>
      <c r="K119" s="341">
        <v>6243042.3899999997</v>
      </c>
      <c r="L119" s="387">
        <v>2</v>
      </c>
    </row>
    <row r="120" spans="1:12" s="343" customFormat="1" ht="20.25" x14ac:dyDescent="0.25">
      <c r="A120" s="339" t="s">
        <v>191</v>
      </c>
      <c r="B120" s="340" t="s">
        <v>167</v>
      </c>
      <c r="C120" s="410">
        <v>88.8733</v>
      </c>
      <c r="D120" s="410">
        <v>8.75</v>
      </c>
      <c r="E120" s="410" t="s">
        <v>400</v>
      </c>
      <c r="F120" s="410">
        <v>13.5</v>
      </c>
      <c r="G120" s="410">
        <v>13.9556249999999</v>
      </c>
      <c r="H120" s="392" t="s">
        <v>169</v>
      </c>
      <c r="I120" s="341">
        <v>82242.100000000006</v>
      </c>
      <c r="J120" s="341">
        <v>82242.100000000006</v>
      </c>
      <c r="K120" s="341">
        <v>73091.23</v>
      </c>
      <c r="L120" s="387">
        <v>1</v>
      </c>
    </row>
    <row r="121" spans="1:12" s="342" customFormat="1" ht="20.25" x14ac:dyDescent="0.25">
      <c r="A121" s="339" t="s">
        <v>191</v>
      </c>
      <c r="B121" s="340" t="s">
        <v>167</v>
      </c>
      <c r="C121" s="410">
        <v>91.078599999999994</v>
      </c>
      <c r="D121" s="410">
        <v>8.75</v>
      </c>
      <c r="E121" s="410" t="s">
        <v>400</v>
      </c>
      <c r="F121" s="410">
        <v>12.5</v>
      </c>
      <c r="G121" s="410">
        <v>12.890625</v>
      </c>
      <c r="H121" s="392" t="s">
        <v>169</v>
      </c>
      <c r="I121" s="341">
        <v>154706.39000000001</v>
      </c>
      <c r="J121" s="341">
        <v>154706.39000000001</v>
      </c>
      <c r="K121" s="341">
        <v>140904.43</v>
      </c>
      <c r="L121" s="387">
        <v>1</v>
      </c>
    </row>
    <row r="122" spans="1:12" s="342" customFormat="1" ht="20.25" x14ac:dyDescent="0.25">
      <c r="A122" s="339" t="s">
        <v>191</v>
      </c>
      <c r="B122" s="340" t="s">
        <v>167</v>
      </c>
      <c r="C122" s="410">
        <v>99.995500000000007</v>
      </c>
      <c r="D122" s="410">
        <v>4.9000000000000004</v>
      </c>
      <c r="E122" s="410" t="s">
        <v>401</v>
      </c>
      <c r="F122" s="410">
        <v>4.9000000000000004</v>
      </c>
      <c r="G122" s="410">
        <v>4.9600249999999004</v>
      </c>
      <c r="H122" s="392" t="s">
        <v>169</v>
      </c>
      <c r="I122" s="341">
        <v>20000000</v>
      </c>
      <c r="J122" s="341">
        <v>20000000</v>
      </c>
      <c r="K122" s="341">
        <v>19999093.73</v>
      </c>
      <c r="L122" s="387">
        <v>1</v>
      </c>
    </row>
    <row r="123" spans="1:12" s="342" customFormat="1" ht="20.25" x14ac:dyDescent="0.25">
      <c r="A123" s="339" t="s">
        <v>191</v>
      </c>
      <c r="B123" s="340" t="s">
        <v>167</v>
      </c>
      <c r="C123" s="410">
        <v>99.995800000000003</v>
      </c>
      <c r="D123" s="410">
        <v>4.9000000000000004</v>
      </c>
      <c r="E123" s="410" t="s">
        <v>402</v>
      </c>
      <c r="F123" s="410">
        <v>4.9000000000000004</v>
      </c>
      <c r="G123" s="410">
        <v>4.9600249999999004</v>
      </c>
      <c r="H123" s="392" t="s">
        <v>169</v>
      </c>
      <c r="I123" s="341">
        <v>9860000</v>
      </c>
      <c r="J123" s="341">
        <v>9860000</v>
      </c>
      <c r="K123" s="341">
        <v>9859584.3200000003</v>
      </c>
      <c r="L123" s="387">
        <v>1</v>
      </c>
    </row>
    <row r="124" spans="1:12" s="342" customFormat="1" ht="20.25" x14ac:dyDescent="0.25">
      <c r="A124" s="339" t="s">
        <v>191</v>
      </c>
      <c r="B124" s="340" t="s">
        <v>167</v>
      </c>
      <c r="C124" s="410">
        <v>99.996200000000002</v>
      </c>
      <c r="D124" s="410">
        <v>4.9000000000000004</v>
      </c>
      <c r="E124" s="410" t="s">
        <v>403</v>
      </c>
      <c r="F124" s="410">
        <v>4.9000000000000004</v>
      </c>
      <c r="G124" s="410">
        <v>4.9600249999999004</v>
      </c>
      <c r="H124" s="392" t="s">
        <v>169</v>
      </c>
      <c r="I124" s="341">
        <v>34570000</v>
      </c>
      <c r="J124" s="341">
        <v>34570000</v>
      </c>
      <c r="K124" s="341">
        <v>34568696.789999999</v>
      </c>
      <c r="L124" s="387">
        <v>2</v>
      </c>
    </row>
    <row r="125" spans="1:12" s="342" customFormat="1" ht="20.25" x14ac:dyDescent="0.25">
      <c r="A125" s="339"/>
      <c r="B125" s="340"/>
      <c r="C125" s="410"/>
      <c r="D125" s="410"/>
      <c r="E125" s="410"/>
      <c r="F125" s="410"/>
      <c r="G125" s="410"/>
      <c r="H125" s="392" t="s">
        <v>189</v>
      </c>
      <c r="I125" s="345">
        <v>71701301.579999998</v>
      </c>
      <c r="J125" s="345">
        <v>71701301.579999998</v>
      </c>
      <c r="K125" s="345">
        <v>70884412.890000001</v>
      </c>
      <c r="L125" s="383">
        <v>8</v>
      </c>
    </row>
    <row r="126" spans="1:12" s="342" customFormat="1" ht="20.25" x14ac:dyDescent="0.25">
      <c r="A126" s="293" t="s">
        <v>196</v>
      </c>
      <c r="B126" s="340"/>
      <c r="C126" s="410"/>
      <c r="D126" s="410"/>
      <c r="E126" s="410"/>
      <c r="F126" s="410"/>
      <c r="G126" s="410"/>
      <c r="H126" s="392"/>
      <c r="I126" s="341"/>
      <c r="J126" s="341"/>
      <c r="K126" s="341"/>
      <c r="L126" s="387"/>
    </row>
    <row r="127" spans="1:12" s="342" customFormat="1" ht="20.25" x14ac:dyDescent="0.25">
      <c r="A127" s="339" t="s">
        <v>191</v>
      </c>
      <c r="B127" s="340" t="s">
        <v>167</v>
      </c>
      <c r="C127" s="410">
        <v>73.986599999999996</v>
      </c>
      <c r="D127" s="410">
        <v>7.3772000000000002</v>
      </c>
      <c r="E127" s="410" t="s">
        <v>404</v>
      </c>
      <c r="F127" s="410">
        <v>15</v>
      </c>
      <c r="G127" s="410">
        <v>15.562499999999901</v>
      </c>
      <c r="H127" s="392" t="s">
        <v>169</v>
      </c>
      <c r="I127" s="341">
        <v>950000</v>
      </c>
      <c r="J127" s="341">
        <v>950000</v>
      </c>
      <c r="K127" s="341">
        <v>702872.37</v>
      </c>
      <c r="L127" s="387">
        <v>2</v>
      </c>
    </row>
    <row r="128" spans="1:12" s="342" customFormat="1" ht="20.25" x14ac:dyDescent="0.25">
      <c r="A128" s="339" t="s">
        <v>191</v>
      </c>
      <c r="B128" s="340" t="s">
        <v>167</v>
      </c>
      <c r="C128" s="410">
        <v>74.8352</v>
      </c>
      <c r="D128" s="410">
        <v>7.3772000000000002</v>
      </c>
      <c r="E128" s="410" t="s">
        <v>405</v>
      </c>
      <c r="F128" s="410">
        <v>14.75</v>
      </c>
      <c r="G128" s="410">
        <v>15.293906249999999</v>
      </c>
      <c r="H128" s="392" t="s">
        <v>169</v>
      </c>
      <c r="I128" s="341">
        <v>1256000.3999999999</v>
      </c>
      <c r="J128" s="341">
        <v>1256000.3999999999</v>
      </c>
      <c r="K128" s="341">
        <v>939930</v>
      </c>
      <c r="L128" s="387">
        <v>7</v>
      </c>
    </row>
    <row r="129" spans="1:12" s="342" customFormat="1" ht="20.25" x14ac:dyDescent="0.25">
      <c r="A129" s="339" t="s">
        <v>191</v>
      </c>
      <c r="B129" s="340" t="s">
        <v>167</v>
      </c>
      <c r="C129" s="410">
        <v>74.844499999999996</v>
      </c>
      <c r="D129" s="410">
        <v>7.3772000000000002</v>
      </c>
      <c r="E129" s="410" t="s">
        <v>406</v>
      </c>
      <c r="F129" s="410">
        <v>14.75</v>
      </c>
      <c r="G129" s="410">
        <v>15.293906249999999</v>
      </c>
      <c r="H129" s="392" t="s">
        <v>169</v>
      </c>
      <c r="I129" s="341">
        <v>240000</v>
      </c>
      <c r="J129" s="341">
        <v>240000</v>
      </c>
      <c r="K129" s="341">
        <v>179626.84</v>
      </c>
      <c r="L129" s="387">
        <v>2</v>
      </c>
    </row>
    <row r="130" spans="1:12" s="342" customFormat="1" ht="20.25" x14ac:dyDescent="0.25">
      <c r="A130" s="339" t="s">
        <v>191</v>
      </c>
      <c r="B130" s="340" t="s">
        <v>167</v>
      </c>
      <c r="C130" s="410">
        <v>79.794399999999996</v>
      </c>
      <c r="D130" s="410">
        <v>7.1295000000000002</v>
      </c>
      <c r="E130" s="410" t="s">
        <v>407</v>
      </c>
      <c r="F130" s="410">
        <v>14</v>
      </c>
      <c r="G130" s="410">
        <v>14.49</v>
      </c>
      <c r="H130" s="392" t="s">
        <v>169</v>
      </c>
      <c r="I130" s="341">
        <v>473197.58</v>
      </c>
      <c r="J130" s="341">
        <v>473197.58</v>
      </c>
      <c r="K130" s="341">
        <v>377585.06</v>
      </c>
      <c r="L130" s="387">
        <v>1</v>
      </c>
    </row>
    <row r="131" spans="1:12" s="342" customFormat="1" ht="20.25" x14ac:dyDescent="0.25">
      <c r="A131" s="339" t="s">
        <v>191</v>
      </c>
      <c r="B131" s="340" t="s">
        <v>167</v>
      </c>
      <c r="C131" s="410">
        <v>80.121099999999998</v>
      </c>
      <c r="D131" s="410">
        <v>7.1295000000000002</v>
      </c>
      <c r="E131" s="410" t="s">
        <v>408</v>
      </c>
      <c r="F131" s="410">
        <v>13.95</v>
      </c>
      <c r="G131" s="410">
        <v>14.4365062499999</v>
      </c>
      <c r="H131" s="392" t="s">
        <v>169</v>
      </c>
      <c r="I131" s="341">
        <v>150000</v>
      </c>
      <c r="J131" s="341">
        <v>150000</v>
      </c>
      <c r="K131" s="341">
        <v>120181.58</v>
      </c>
      <c r="L131" s="387">
        <v>1</v>
      </c>
    </row>
    <row r="132" spans="1:12" s="342" customFormat="1" ht="20.25" x14ac:dyDescent="0.25">
      <c r="A132" s="339" t="s">
        <v>191</v>
      </c>
      <c r="B132" s="340" t="s">
        <v>167</v>
      </c>
      <c r="C132" s="410">
        <v>83.097499999999997</v>
      </c>
      <c r="D132" s="410">
        <v>7.3772000000000002</v>
      </c>
      <c r="E132" s="410" t="s">
        <v>409</v>
      </c>
      <c r="F132" s="410">
        <v>12</v>
      </c>
      <c r="G132" s="410">
        <v>12.36</v>
      </c>
      <c r="H132" s="392" t="s">
        <v>169</v>
      </c>
      <c r="I132" s="341">
        <v>950000</v>
      </c>
      <c r="J132" s="341">
        <v>950000</v>
      </c>
      <c r="K132" s="341">
        <v>789426.09</v>
      </c>
      <c r="L132" s="387">
        <v>4</v>
      </c>
    </row>
    <row r="133" spans="1:12" s="342" customFormat="1" ht="20.25" x14ac:dyDescent="0.25">
      <c r="A133" s="339" t="s">
        <v>191</v>
      </c>
      <c r="B133" s="340" t="s">
        <v>167</v>
      </c>
      <c r="C133" s="410">
        <v>83.156499999999994</v>
      </c>
      <c r="D133" s="410">
        <v>7.3772000000000002</v>
      </c>
      <c r="E133" s="410" t="s">
        <v>410</v>
      </c>
      <c r="F133" s="410">
        <v>12</v>
      </c>
      <c r="G133" s="410">
        <v>12.36</v>
      </c>
      <c r="H133" s="392" t="s">
        <v>169</v>
      </c>
      <c r="I133" s="341">
        <v>2000000</v>
      </c>
      <c r="J133" s="341">
        <v>2000000</v>
      </c>
      <c r="K133" s="341">
        <v>1663130.48</v>
      </c>
      <c r="L133" s="387">
        <v>8</v>
      </c>
    </row>
    <row r="134" spans="1:12" s="342" customFormat="1" ht="20.25" x14ac:dyDescent="0.25">
      <c r="A134" s="339" t="s">
        <v>191</v>
      </c>
      <c r="B134" s="340" t="s">
        <v>167</v>
      </c>
      <c r="C134" s="410">
        <v>83.276700000000005</v>
      </c>
      <c r="D134" s="410">
        <v>7.3772000000000002</v>
      </c>
      <c r="E134" s="410" t="s">
        <v>411</v>
      </c>
      <c r="F134" s="410">
        <v>12</v>
      </c>
      <c r="G134" s="410">
        <v>12.36</v>
      </c>
      <c r="H134" s="392" t="s">
        <v>169</v>
      </c>
      <c r="I134" s="341">
        <v>2000000</v>
      </c>
      <c r="J134" s="341">
        <v>2000000</v>
      </c>
      <c r="K134" s="341">
        <v>1665534.72</v>
      </c>
      <c r="L134" s="387">
        <v>8</v>
      </c>
    </row>
    <row r="135" spans="1:12" s="342" customFormat="1" ht="20.25" x14ac:dyDescent="0.25">
      <c r="A135" s="339" t="s">
        <v>191</v>
      </c>
      <c r="B135" s="340" t="s">
        <v>167</v>
      </c>
      <c r="C135" s="410">
        <v>85.806600000000003</v>
      </c>
      <c r="D135" s="410">
        <v>7.1295000000000002</v>
      </c>
      <c r="E135" s="410" t="s">
        <v>407</v>
      </c>
      <c r="F135" s="410">
        <v>11.75</v>
      </c>
      <c r="G135" s="410">
        <v>12.09515625</v>
      </c>
      <c r="H135" s="392" t="s">
        <v>169</v>
      </c>
      <c r="I135" s="341">
        <v>2786688.43</v>
      </c>
      <c r="J135" s="341">
        <v>2786688.43</v>
      </c>
      <c r="K135" s="341">
        <v>2391163.86</v>
      </c>
      <c r="L135" s="387">
        <v>1</v>
      </c>
    </row>
    <row r="136" spans="1:12" s="342" customFormat="1" ht="20.25" x14ac:dyDescent="0.25">
      <c r="A136" s="339" t="s">
        <v>191</v>
      </c>
      <c r="B136" s="340" t="s">
        <v>167</v>
      </c>
      <c r="C136" s="410">
        <v>89.744</v>
      </c>
      <c r="D136" s="410">
        <v>6.1653000000000002</v>
      </c>
      <c r="E136" s="410" t="s">
        <v>412</v>
      </c>
      <c r="F136" s="410">
        <v>12.5</v>
      </c>
      <c r="G136" s="410">
        <v>12.890625</v>
      </c>
      <c r="H136" s="392" t="s">
        <v>169</v>
      </c>
      <c r="I136" s="341">
        <v>316633.76</v>
      </c>
      <c r="J136" s="341">
        <v>316633.76</v>
      </c>
      <c r="K136" s="341">
        <v>284159.78000000003</v>
      </c>
      <c r="L136" s="387">
        <v>1</v>
      </c>
    </row>
    <row r="137" spans="1:12" s="342" customFormat="1" ht="20.25" x14ac:dyDescent="0.25">
      <c r="A137" s="339" t="s">
        <v>191</v>
      </c>
      <c r="B137" s="340" t="s">
        <v>167</v>
      </c>
      <c r="C137" s="410">
        <v>89.753</v>
      </c>
      <c r="D137" s="410">
        <v>6.1653000000000002</v>
      </c>
      <c r="E137" s="410" t="s">
        <v>413</v>
      </c>
      <c r="F137" s="410">
        <v>12.45</v>
      </c>
      <c r="G137" s="410">
        <v>12.837506249999899</v>
      </c>
      <c r="H137" s="392" t="s">
        <v>169</v>
      </c>
      <c r="I137" s="341">
        <v>205065</v>
      </c>
      <c r="J137" s="341">
        <v>205065</v>
      </c>
      <c r="K137" s="341">
        <v>184052.05</v>
      </c>
      <c r="L137" s="387">
        <v>1</v>
      </c>
    </row>
    <row r="138" spans="1:12" s="342" customFormat="1" ht="20.25" x14ac:dyDescent="0.25">
      <c r="A138" s="339" t="s">
        <v>191</v>
      </c>
      <c r="B138" s="340" t="s">
        <v>167</v>
      </c>
      <c r="C138" s="410">
        <v>89.837999999999994</v>
      </c>
      <c r="D138" s="410">
        <v>6.1653000000000002</v>
      </c>
      <c r="E138" s="410" t="s">
        <v>414</v>
      </c>
      <c r="F138" s="410">
        <v>12.5</v>
      </c>
      <c r="G138" s="410">
        <v>12.890625</v>
      </c>
      <c r="H138" s="392" t="s">
        <v>169</v>
      </c>
      <c r="I138" s="341">
        <v>2985174.16</v>
      </c>
      <c r="J138" s="341">
        <v>2985174.16</v>
      </c>
      <c r="K138" s="341">
        <v>2681819.7599999998</v>
      </c>
      <c r="L138" s="387">
        <v>2</v>
      </c>
    </row>
    <row r="139" spans="1:12" s="342" customFormat="1" ht="20.25" x14ac:dyDescent="0.25">
      <c r="A139" s="339" t="s">
        <v>191</v>
      </c>
      <c r="B139" s="340" t="s">
        <v>167</v>
      </c>
      <c r="C139" s="410">
        <v>90.2423</v>
      </c>
      <c r="D139" s="410">
        <v>6.1653000000000002</v>
      </c>
      <c r="E139" s="410" t="s">
        <v>342</v>
      </c>
      <c r="F139" s="410">
        <v>12</v>
      </c>
      <c r="G139" s="410">
        <v>12.36</v>
      </c>
      <c r="H139" s="392" t="s">
        <v>169</v>
      </c>
      <c r="I139" s="341">
        <v>2000000</v>
      </c>
      <c r="J139" s="341">
        <v>2000000</v>
      </c>
      <c r="K139" s="341">
        <v>1804845.5</v>
      </c>
      <c r="L139" s="387">
        <v>1</v>
      </c>
    </row>
    <row r="140" spans="1:12" s="342" customFormat="1" ht="20.25" x14ac:dyDescent="0.25">
      <c r="A140" s="339" t="s">
        <v>191</v>
      </c>
      <c r="B140" s="340" t="s">
        <v>167</v>
      </c>
      <c r="C140" s="410">
        <v>90.439499999999995</v>
      </c>
      <c r="D140" s="410">
        <v>6.1653000000000002</v>
      </c>
      <c r="E140" s="410" t="s">
        <v>413</v>
      </c>
      <c r="F140" s="410">
        <v>12</v>
      </c>
      <c r="G140" s="410">
        <v>12.36</v>
      </c>
      <c r="H140" s="392" t="s">
        <v>169</v>
      </c>
      <c r="I140" s="341">
        <v>1689126.49</v>
      </c>
      <c r="J140" s="341">
        <v>1689126.49</v>
      </c>
      <c r="K140" s="341">
        <v>1527636.87</v>
      </c>
      <c r="L140" s="387">
        <v>1</v>
      </c>
    </row>
    <row r="141" spans="1:12" s="342" customFormat="1" ht="20.25" x14ac:dyDescent="0.25">
      <c r="A141" s="339" t="s">
        <v>191</v>
      </c>
      <c r="B141" s="340" t="s">
        <v>167</v>
      </c>
      <c r="C141" s="410">
        <v>90.513999999999996</v>
      </c>
      <c r="D141" s="410">
        <v>6.1653000000000002</v>
      </c>
      <c r="E141" s="410" t="s">
        <v>415</v>
      </c>
      <c r="F141" s="410">
        <v>12</v>
      </c>
      <c r="G141" s="410">
        <v>12.36</v>
      </c>
      <c r="H141" s="392" t="s">
        <v>169</v>
      </c>
      <c r="I141" s="341">
        <v>160101.73000000001</v>
      </c>
      <c r="J141" s="341">
        <v>160101.73000000001</v>
      </c>
      <c r="K141" s="341">
        <v>144914.53</v>
      </c>
      <c r="L141" s="387">
        <v>2</v>
      </c>
    </row>
    <row r="142" spans="1:12" s="342" customFormat="1" ht="20.25" x14ac:dyDescent="0.25">
      <c r="A142" s="339" t="s">
        <v>191</v>
      </c>
      <c r="B142" s="340" t="s">
        <v>167</v>
      </c>
      <c r="C142" s="410">
        <v>90.551500000000004</v>
      </c>
      <c r="D142" s="410">
        <v>6.1653000000000002</v>
      </c>
      <c r="E142" s="410" t="s">
        <v>416</v>
      </c>
      <c r="F142" s="410">
        <v>12</v>
      </c>
      <c r="G142" s="410">
        <v>12.36</v>
      </c>
      <c r="H142" s="392" t="s">
        <v>169</v>
      </c>
      <c r="I142" s="341">
        <v>39430</v>
      </c>
      <c r="J142" s="341">
        <v>39430</v>
      </c>
      <c r="K142" s="341">
        <v>35704.44</v>
      </c>
      <c r="L142" s="387">
        <v>1</v>
      </c>
    </row>
    <row r="143" spans="1:12" s="342" customFormat="1" ht="20.25" x14ac:dyDescent="0.25">
      <c r="A143" s="339" t="s">
        <v>191</v>
      </c>
      <c r="B143" s="340" t="s">
        <v>167</v>
      </c>
      <c r="C143" s="410">
        <v>90.681299999999993</v>
      </c>
      <c r="D143" s="410">
        <v>6.1653000000000002</v>
      </c>
      <c r="E143" s="410" t="s">
        <v>417</v>
      </c>
      <c r="F143" s="410">
        <v>11.75</v>
      </c>
      <c r="G143" s="410">
        <v>12.09515625</v>
      </c>
      <c r="H143" s="392" t="s">
        <v>169</v>
      </c>
      <c r="I143" s="341">
        <v>300994.31</v>
      </c>
      <c r="J143" s="341">
        <v>300994.31</v>
      </c>
      <c r="K143" s="341">
        <v>272945.65999999997</v>
      </c>
      <c r="L143" s="387">
        <v>1</v>
      </c>
    </row>
    <row r="144" spans="1:12" s="342" customFormat="1" ht="20.25" x14ac:dyDescent="0.25">
      <c r="A144" s="339" t="s">
        <v>191</v>
      </c>
      <c r="B144" s="340" t="s">
        <v>167</v>
      </c>
      <c r="C144" s="410">
        <v>99.992500000000007</v>
      </c>
      <c r="D144" s="410">
        <v>6.1653000000000002</v>
      </c>
      <c r="E144" s="410" t="s">
        <v>418</v>
      </c>
      <c r="F144" s="410">
        <v>6.1653000000000002</v>
      </c>
      <c r="G144" s="410">
        <v>6.2603273102249997</v>
      </c>
      <c r="H144" s="392" t="s">
        <v>169</v>
      </c>
      <c r="I144" s="341">
        <v>6253766.5300000003</v>
      </c>
      <c r="J144" s="341">
        <v>6253766.5300000003</v>
      </c>
      <c r="K144" s="341">
        <v>6253299.7199999997</v>
      </c>
      <c r="L144" s="387">
        <v>1</v>
      </c>
    </row>
    <row r="145" spans="1:12" s="342" customFormat="1" ht="20.25" x14ac:dyDescent="0.25">
      <c r="A145" s="339"/>
      <c r="B145" s="340"/>
      <c r="C145" s="410"/>
      <c r="D145" s="410"/>
      <c r="E145" s="410"/>
      <c r="F145" s="410"/>
      <c r="G145" s="410"/>
      <c r="H145" s="392" t="s">
        <v>189</v>
      </c>
      <c r="I145" s="345">
        <v>24756178.390000001</v>
      </c>
      <c r="J145" s="345">
        <v>24756178.390000001</v>
      </c>
      <c r="K145" s="345">
        <v>22018829.309999999</v>
      </c>
      <c r="L145" s="383">
        <v>45</v>
      </c>
    </row>
    <row r="146" spans="1:12" s="342" customFormat="1" ht="20.25" x14ac:dyDescent="0.25">
      <c r="A146" s="293" t="s">
        <v>199</v>
      </c>
      <c r="B146" s="340"/>
      <c r="C146" s="410"/>
      <c r="D146" s="410"/>
      <c r="E146" s="410"/>
      <c r="F146" s="410"/>
      <c r="G146" s="410"/>
      <c r="H146" s="392"/>
      <c r="I146" s="341"/>
      <c r="J146" s="341"/>
      <c r="K146" s="341"/>
      <c r="L146" s="387"/>
    </row>
    <row r="147" spans="1:12" s="342" customFormat="1" ht="20.25" x14ac:dyDescent="0.25">
      <c r="A147" s="339" t="s">
        <v>191</v>
      </c>
      <c r="B147" s="340" t="s">
        <v>167</v>
      </c>
      <c r="C147" s="410">
        <v>71.911000000000001</v>
      </c>
      <c r="D147" s="410">
        <v>5.07</v>
      </c>
      <c r="E147" s="410" t="s">
        <v>419</v>
      </c>
      <c r="F147" s="410">
        <v>14.5</v>
      </c>
      <c r="G147" s="410">
        <v>15.503535280398401</v>
      </c>
      <c r="H147" s="392" t="s">
        <v>169</v>
      </c>
      <c r="I147" s="341">
        <v>10000</v>
      </c>
      <c r="J147" s="341">
        <v>10000</v>
      </c>
      <c r="K147" s="341">
        <v>7191.1</v>
      </c>
      <c r="L147" s="387">
        <v>1</v>
      </c>
    </row>
    <row r="148" spans="1:12" s="342" customFormat="1" ht="20.25" x14ac:dyDescent="0.25">
      <c r="A148" s="339" t="s">
        <v>191</v>
      </c>
      <c r="B148" s="340" t="s">
        <v>167</v>
      </c>
      <c r="C148" s="410">
        <v>74.349900000000005</v>
      </c>
      <c r="D148" s="410">
        <v>5.36</v>
      </c>
      <c r="E148" s="410" t="s">
        <v>420</v>
      </c>
      <c r="F148" s="410">
        <v>12</v>
      </c>
      <c r="G148" s="410">
        <v>12.6825030131969</v>
      </c>
      <c r="H148" s="392" t="s">
        <v>169</v>
      </c>
      <c r="I148" s="341">
        <v>7400</v>
      </c>
      <c r="J148" s="341">
        <v>7400</v>
      </c>
      <c r="K148" s="341">
        <v>5501.89</v>
      </c>
      <c r="L148" s="387">
        <v>1</v>
      </c>
    </row>
    <row r="149" spans="1:12" s="342" customFormat="1" ht="20.25" x14ac:dyDescent="0.25">
      <c r="A149" s="339" t="s">
        <v>191</v>
      </c>
      <c r="B149" s="340" t="s">
        <v>167</v>
      </c>
      <c r="C149" s="410">
        <v>79.628</v>
      </c>
      <c r="D149" s="410">
        <v>4.71</v>
      </c>
      <c r="E149" s="410" t="s">
        <v>421</v>
      </c>
      <c r="F149" s="410">
        <v>13</v>
      </c>
      <c r="G149" s="410">
        <v>13.8032481613877</v>
      </c>
      <c r="H149" s="392" t="s">
        <v>169</v>
      </c>
      <c r="I149" s="341">
        <v>22000</v>
      </c>
      <c r="J149" s="341">
        <v>22000</v>
      </c>
      <c r="K149" s="341">
        <v>17518.16</v>
      </c>
      <c r="L149" s="387">
        <v>1</v>
      </c>
    </row>
    <row r="150" spans="1:12" s="342" customFormat="1" ht="20.25" x14ac:dyDescent="0.25">
      <c r="A150" s="339" t="s">
        <v>191</v>
      </c>
      <c r="B150" s="340" t="s">
        <v>167</v>
      </c>
      <c r="C150" s="410">
        <v>81.234999999999999</v>
      </c>
      <c r="D150" s="410">
        <v>4.71</v>
      </c>
      <c r="E150" s="410" t="s">
        <v>422</v>
      </c>
      <c r="F150" s="410">
        <v>11.75</v>
      </c>
      <c r="G150" s="410">
        <v>12.403902137278401</v>
      </c>
      <c r="H150" s="392" t="s">
        <v>169</v>
      </c>
      <c r="I150" s="341">
        <v>6150</v>
      </c>
      <c r="J150" s="341">
        <v>6150</v>
      </c>
      <c r="K150" s="341">
        <v>4995.95</v>
      </c>
      <c r="L150" s="387">
        <v>1</v>
      </c>
    </row>
    <row r="151" spans="1:12" s="342" customFormat="1" ht="20.25" x14ac:dyDescent="0.25">
      <c r="A151" s="339" t="s">
        <v>191</v>
      </c>
      <c r="B151" s="340" t="s">
        <v>167</v>
      </c>
      <c r="C151" s="410">
        <v>85.990300000000005</v>
      </c>
      <c r="D151" s="410">
        <v>4.3</v>
      </c>
      <c r="E151" s="410" t="s">
        <v>423</v>
      </c>
      <c r="F151" s="410">
        <v>11.5</v>
      </c>
      <c r="G151" s="410">
        <v>12.1259328138015</v>
      </c>
      <c r="H151" s="392" t="s">
        <v>169</v>
      </c>
      <c r="I151" s="341">
        <v>11835</v>
      </c>
      <c r="J151" s="341">
        <v>11835</v>
      </c>
      <c r="K151" s="341">
        <v>10176.950000000001</v>
      </c>
      <c r="L151" s="387">
        <v>1</v>
      </c>
    </row>
    <row r="152" spans="1:12" s="342" customFormat="1" ht="20.25" x14ac:dyDescent="0.25">
      <c r="A152" s="339" t="s">
        <v>191</v>
      </c>
      <c r="B152" s="340" t="s">
        <v>167</v>
      </c>
      <c r="C152" s="410">
        <v>94.916600000000003</v>
      </c>
      <c r="D152" s="410">
        <v>3.82</v>
      </c>
      <c r="E152" s="410" t="s">
        <v>424</v>
      </c>
      <c r="F152" s="410">
        <v>8</v>
      </c>
      <c r="G152" s="410">
        <v>8.2999506807509</v>
      </c>
      <c r="H152" s="392" t="s">
        <v>169</v>
      </c>
      <c r="I152" s="341">
        <v>99267.5</v>
      </c>
      <c r="J152" s="341">
        <v>99267.5</v>
      </c>
      <c r="K152" s="341">
        <v>94221.31</v>
      </c>
      <c r="L152" s="387">
        <v>2</v>
      </c>
    </row>
    <row r="153" spans="1:12" s="342" customFormat="1" ht="20.25" x14ac:dyDescent="0.25">
      <c r="A153" s="339" t="s">
        <v>191</v>
      </c>
      <c r="B153" s="340" t="s">
        <v>167</v>
      </c>
      <c r="C153" s="410">
        <v>97.773300000000006</v>
      </c>
      <c r="D153" s="410">
        <v>3.25</v>
      </c>
      <c r="E153" s="410" t="s">
        <v>218</v>
      </c>
      <c r="F153" s="410">
        <v>7.5</v>
      </c>
      <c r="G153" s="410">
        <v>7.7632598856030999</v>
      </c>
      <c r="H153" s="392" t="s">
        <v>169</v>
      </c>
      <c r="I153" s="341">
        <v>53100</v>
      </c>
      <c r="J153" s="341">
        <v>53100</v>
      </c>
      <c r="K153" s="341">
        <v>51917.64</v>
      </c>
      <c r="L153" s="387">
        <v>1</v>
      </c>
    </row>
    <row r="154" spans="1:12" s="342" customFormat="1" ht="20.25" x14ac:dyDescent="0.25">
      <c r="A154" s="339"/>
      <c r="B154" s="340"/>
      <c r="C154" s="410"/>
      <c r="D154" s="410"/>
      <c r="E154" s="410"/>
      <c r="F154" s="410"/>
      <c r="G154" s="410"/>
      <c r="H154" s="392" t="s">
        <v>189</v>
      </c>
      <c r="I154" s="345">
        <v>209752.5</v>
      </c>
      <c r="J154" s="345">
        <v>209752.5</v>
      </c>
      <c r="K154" s="345">
        <v>191523</v>
      </c>
      <c r="L154" s="383">
        <v>8</v>
      </c>
    </row>
    <row r="155" spans="1:12" s="342" customFormat="1" ht="20.25" x14ac:dyDescent="0.25">
      <c r="A155" s="293" t="s">
        <v>200</v>
      </c>
      <c r="B155" s="340"/>
      <c r="C155" s="410"/>
      <c r="D155" s="410"/>
      <c r="E155" s="410"/>
      <c r="F155" s="410"/>
      <c r="G155" s="410"/>
      <c r="H155" s="392"/>
      <c r="I155" s="341"/>
      <c r="J155" s="341"/>
      <c r="K155" s="341"/>
      <c r="L155" s="387"/>
    </row>
    <row r="156" spans="1:12" s="342" customFormat="1" ht="20.25" x14ac:dyDescent="0.25">
      <c r="A156" s="339" t="s">
        <v>425</v>
      </c>
      <c r="B156" s="340" t="s">
        <v>167</v>
      </c>
      <c r="C156" s="410">
        <v>100</v>
      </c>
      <c r="D156" s="410">
        <v>9</v>
      </c>
      <c r="E156" s="410" t="s">
        <v>234</v>
      </c>
      <c r="F156" s="410">
        <v>9</v>
      </c>
      <c r="G156" s="410">
        <v>9.2715184448041992</v>
      </c>
      <c r="H156" s="392" t="s">
        <v>168</v>
      </c>
      <c r="I156" s="341">
        <v>7211.75</v>
      </c>
      <c r="J156" s="341">
        <v>7000</v>
      </c>
      <c r="K156" s="341">
        <v>7000</v>
      </c>
      <c r="L156" s="387">
        <v>1</v>
      </c>
    </row>
    <row r="157" spans="1:12" s="342" customFormat="1" ht="20.25" x14ac:dyDescent="0.25">
      <c r="A157" s="339" t="s">
        <v>425</v>
      </c>
      <c r="B157" s="340" t="s">
        <v>167</v>
      </c>
      <c r="C157" s="410">
        <v>100</v>
      </c>
      <c r="D157" s="410">
        <v>9.1999999999999993</v>
      </c>
      <c r="E157" s="410" t="s">
        <v>204</v>
      </c>
      <c r="F157" s="410">
        <v>9.1999999999999993</v>
      </c>
      <c r="G157" s="410">
        <v>9.4103890058794999</v>
      </c>
      <c r="H157" s="392" t="s">
        <v>168</v>
      </c>
      <c r="I157" s="341">
        <v>7323.79</v>
      </c>
      <c r="J157" s="341">
        <v>7000</v>
      </c>
      <c r="K157" s="341">
        <v>7000</v>
      </c>
      <c r="L157" s="387">
        <v>1</v>
      </c>
    </row>
    <row r="158" spans="1:12" s="342" customFormat="1" ht="20.25" x14ac:dyDescent="0.25">
      <c r="A158" s="339" t="s">
        <v>201</v>
      </c>
      <c r="B158" s="340" t="s">
        <v>167</v>
      </c>
      <c r="C158" s="410">
        <v>100</v>
      </c>
      <c r="D158" s="410">
        <v>1.9822</v>
      </c>
      <c r="E158" s="410" t="s">
        <v>202</v>
      </c>
      <c r="F158" s="410">
        <v>1.9822</v>
      </c>
      <c r="G158" s="410">
        <v>2.0000303280336</v>
      </c>
      <c r="H158" s="392" t="s">
        <v>168</v>
      </c>
      <c r="I158" s="341">
        <v>25048178.469999999</v>
      </c>
      <c r="J158" s="341">
        <v>25000000</v>
      </c>
      <c r="K158" s="341">
        <v>25000000</v>
      </c>
      <c r="L158" s="387">
        <v>4</v>
      </c>
    </row>
    <row r="159" spans="1:12" s="342" customFormat="1" ht="20.25" x14ac:dyDescent="0.25">
      <c r="A159" s="339" t="s">
        <v>201</v>
      </c>
      <c r="B159" s="340" t="s">
        <v>167</v>
      </c>
      <c r="C159" s="410">
        <v>100</v>
      </c>
      <c r="D159" s="410">
        <v>3.2505999999999999</v>
      </c>
      <c r="E159" s="410" t="s">
        <v>426</v>
      </c>
      <c r="F159" s="410">
        <v>3.2505999999999999</v>
      </c>
      <c r="G159" s="410">
        <v>3.2500193743293999</v>
      </c>
      <c r="H159" s="392" t="s">
        <v>168</v>
      </c>
      <c r="I159" s="341">
        <v>6197203.0700000003</v>
      </c>
      <c r="J159" s="341">
        <v>6000000</v>
      </c>
      <c r="K159" s="341">
        <v>6000000</v>
      </c>
      <c r="L159" s="387">
        <v>1</v>
      </c>
    </row>
    <row r="160" spans="1:12" s="342" customFormat="1" ht="20.25" x14ac:dyDescent="0.25">
      <c r="A160" s="339" t="s">
        <v>205</v>
      </c>
      <c r="B160" s="340" t="s">
        <v>167</v>
      </c>
      <c r="C160" s="410">
        <v>99.814300000000003</v>
      </c>
      <c r="D160" s="410">
        <v>8.6999999999999993</v>
      </c>
      <c r="E160" s="410" t="s">
        <v>427</v>
      </c>
      <c r="F160" s="410">
        <v>8.6999999999999993</v>
      </c>
      <c r="G160" s="410">
        <v>8.8784281583714009</v>
      </c>
      <c r="H160" s="392" t="s">
        <v>168</v>
      </c>
      <c r="I160" s="341">
        <v>620278.75</v>
      </c>
      <c r="J160" s="341">
        <v>570000</v>
      </c>
      <c r="K160" s="341">
        <v>568941.72</v>
      </c>
      <c r="L160" s="387">
        <v>3</v>
      </c>
    </row>
    <row r="161" spans="1:12" s="342" customFormat="1" ht="20.25" x14ac:dyDescent="0.25">
      <c r="A161" s="339" t="s">
        <v>205</v>
      </c>
      <c r="B161" s="340" t="s">
        <v>167</v>
      </c>
      <c r="C161" s="410">
        <v>100</v>
      </c>
      <c r="D161" s="410">
        <v>2.4769999999999999</v>
      </c>
      <c r="E161" s="410" t="s">
        <v>203</v>
      </c>
      <c r="F161" s="410">
        <v>2.4769999999999999</v>
      </c>
      <c r="G161" s="410">
        <v>2.5000167404818998</v>
      </c>
      <c r="H161" s="392" t="s">
        <v>168</v>
      </c>
      <c r="I161" s="341">
        <v>5031306.53</v>
      </c>
      <c r="J161" s="341">
        <v>5000000</v>
      </c>
      <c r="K161" s="341">
        <v>5000000</v>
      </c>
      <c r="L161" s="387">
        <v>1</v>
      </c>
    </row>
    <row r="162" spans="1:12" s="342" customFormat="1" ht="20.25" x14ac:dyDescent="0.25">
      <c r="A162" s="339" t="s">
        <v>205</v>
      </c>
      <c r="B162" s="340" t="s">
        <v>167</v>
      </c>
      <c r="C162" s="410">
        <v>100</v>
      </c>
      <c r="D162" s="410">
        <v>2.7364999999999999</v>
      </c>
      <c r="E162" s="410" t="s">
        <v>306</v>
      </c>
      <c r="F162" s="410">
        <v>2.7364999999999999</v>
      </c>
      <c r="G162" s="410">
        <v>2.7499867345795002</v>
      </c>
      <c r="H162" s="392" t="s">
        <v>168</v>
      </c>
      <c r="I162" s="341">
        <v>6104899.1699999999</v>
      </c>
      <c r="J162" s="341">
        <v>6000000</v>
      </c>
      <c r="K162" s="341">
        <v>6000000</v>
      </c>
      <c r="L162" s="387">
        <v>1</v>
      </c>
    </row>
    <row r="163" spans="1:12" s="342" customFormat="1" ht="20.25" x14ac:dyDescent="0.25">
      <c r="A163" s="339" t="s">
        <v>205</v>
      </c>
      <c r="B163" s="340" t="s">
        <v>167</v>
      </c>
      <c r="C163" s="410">
        <v>100.0956</v>
      </c>
      <c r="D163" s="410">
        <v>9.1</v>
      </c>
      <c r="E163" s="410" t="s">
        <v>428</v>
      </c>
      <c r="F163" s="410">
        <v>8.25</v>
      </c>
      <c r="G163" s="410">
        <v>8.5398545454574997</v>
      </c>
      <c r="H163" s="392" t="s">
        <v>168</v>
      </c>
      <c r="I163" s="341">
        <v>209251.67</v>
      </c>
      <c r="J163" s="341">
        <v>200000</v>
      </c>
      <c r="K163" s="341">
        <v>200191.26</v>
      </c>
      <c r="L163" s="387">
        <v>1</v>
      </c>
    </row>
    <row r="164" spans="1:12" s="342" customFormat="1" ht="20.25" x14ac:dyDescent="0.25">
      <c r="A164" s="339" t="s">
        <v>429</v>
      </c>
      <c r="B164" s="340" t="s">
        <v>167</v>
      </c>
      <c r="C164" s="410">
        <v>100.1035</v>
      </c>
      <c r="D164" s="410">
        <v>8.75</v>
      </c>
      <c r="E164" s="410" t="s">
        <v>249</v>
      </c>
      <c r="F164" s="410">
        <v>7.5</v>
      </c>
      <c r="G164" s="410">
        <v>7.7424603377182004</v>
      </c>
      <c r="H164" s="392" t="s">
        <v>168</v>
      </c>
      <c r="I164" s="341">
        <v>696777.78</v>
      </c>
      <c r="J164" s="341">
        <v>640000</v>
      </c>
      <c r="K164" s="341">
        <v>640662.09</v>
      </c>
      <c r="L164" s="387">
        <v>1</v>
      </c>
    </row>
    <row r="165" spans="1:12" s="342" customFormat="1" ht="20.25" x14ac:dyDescent="0.25">
      <c r="A165" s="339" t="s">
        <v>429</v>
      </c>
      <c r="B165" s="340" t="s">
        <v>167</v>
      </c>
      <c r="C165" s="410">
        <v>100.20829999999999</v>
      </c>
      <c r="D165" s="410">
        <v>8.75</v>
      </c>
      <c r="E165" s="410" t="s">
        <v>339</v>
      </c>
      <c r="F165" s="410">
        <v>7.25</v>
      </c>
      <c r="G165" s="410">
        <v>7.4594754286749003</v>
      </c>
      <c r="H165" s="392" t="s">
        <v>168</v>
      </c>
      <c r="I165" s="341">
        <v>871361.12</v>
      </c>
      <c r="J165" s="341">
        <v>800000</v>
      </c>
      <c r="K165" s="341">
        <v>801666.4</v>
      </c>
      <c r="L165" s="387">
        <v>1</v>
      </c>
    </row>
    <row r="166" spans="1:12" s="342" customFormat="1" ht="20.25" x14ac:dyDescent="0.25">
      <c r="A166" s="339" t="s">
        <v>430</v>
      </c>
      <c r="B166" s="340" t="s">
        <v>167</v>
      </c>
      <c r="C166" s="410">
        <v>100</v>
      </c>
      <c r="D166" s="410">
        <v>2.7315999999999998</v>
      </c>
      <c r="E166" s="410" t="s">
        <v>208</v>
      </c>
      <c r="F166" s="410">
        <v>2.7315999999999998</v>
      </c>
      <c r="G166" s="410">
        <v>2.750044968938</v>
      </c>
      <c r="H166" s="392" t="s">
        <v>168</v>
      </c>
      <c r="I166" s="341">
        <v>4562143.9000000004</v>
      </c>
      <c r="J166" s="341">
        <v>4500000</v>
      </c>
      <c r="K166" s="341">
        <v>4500000</v>
      </c>
      <c r="L166" s="387">
        <v>1</v>
      </c>
    </row>
    <row r="167" spans="1:12" s="342" customFormat="1" ht="20.25" x14ac:dyDescent="0.25">
      <c r="A167" s="339" t="s">
        <v>359</v>
      </c>
      <c r="B167" s="340" t="s">
        <v>167</v>
      </c>
      <c r="C167" s="410">
        <v>100</v>
      </c>
      <c r="D167" s="410">
        <v>2.4769999999999999</v>
      </c>
      <c r="E167" s="410" t="s">
        <v>203</v>
      </c>
      <c r="F167" s="410">
        <v>2.4769999999999999</v>
      </c>
      <c r="G167" s="410">
        <v>2.5000167404818998</v>
      </c>
      <c r="H167" s="392" t="s">
        <v>168</v>
      </c>
      <c r="I167" s="341">
        <v>2012522.61</v>
      </c>
      <c r="J167" s="341">
        <v>2000000</v>
      </c>
      <c r="K167" s="341">
        <v>2000000</v>
      </c>
      <c r="L167" s="387">
        <v>1</v>
      </c>
    </row>
    <row r="168" spans="1:12" s="342" customFormat="1" ht="20.25" x14ac:dyDescent="0.25">
      <c r="A168" s="339" t="s">
        <v>359</v>
      </c>
      <c r="B168" s="340" t="s">
        <v>167</v>
      </c>
      <c r="C168" s="410">
        <v>100</v>
      </c>
      <c r="D168" s="410">
        <v>2.7320000000000002</v>
      </c>
      <c r="E168" s="410" t="s">
        <v>333</v>
      </c>
      <c r="F168" s="410">
        <v>2.7320000000000002</v>
      </c>
      <c r="G168" s="410">
        <v>2.7499275832615999</v>
      </c>
      <c r="H168" s="392" t="s">
        <v>168</v>
      </c>
      <c r="I168" s="341">
        <v>5070956.1100000003</v>
      </c>
      <c r="J168" s="341">
        <v>5000000</v>
      </c>
      <c r="K168" s="341">
        <v>5000000</v>
      </c>
      <c r="L168" s="387">
        <v>1</v>
      </c>
    </row>
    <row r="169" spans="1:12" s="342" customFormat="1" ht="20.25" x14ac:dyDescent="0.25">
      <c r="A169" s="339" t="s">
        <v>359</v>
      </c>
      <c r="B169" s="340" t="s">
        <v>167</v>
      </c>
      <c r="C169" s="410">
        <v>100</v>
      </c>
      <c r="D169" s="410">
        <v>9.25</v>
      </c>
      <c r="E169" s="410" t="s">
        <v>204</v>
      </c>
      <c r="F169" s="410">
        <v>9.25</v>
      </c>
      <c r="G169" s="410">
        <v>9.4626818646627004</v>
      </c>
      <c r="H169" s="392" t="s">
        <v>168</v>
      </c>
      <c r="I169" s="341">
        <v>523253.47</v>
      </c>
      <c r="J169" s="341">
        <v>500000</v>
      </c>
      <c r="K169" s="341">
        <v>500000</v>
      </c>
      <c r="L169" s="387">
        <v>1</v>
      </c>
    </row>
    <row r="170" spans="1:12" s="342" customFormat="1" ht="20.25" x14ac:dyDescent="0.25">
      <c r="A170" s="339" t="s">
        <v>185</v>
      </c>
      <c r="B170" s="340" t="s">
        <v>167</v>
      </c>
      <c r="C170" s="410">
        <v>99.940299999999993</v>
      </c>
      <c r="D170" s="410">
        <v>9.0500000000000007</v>
      </c>
      <c r="E170" s="410" t="s">
        <v>431</v>
      </c>
      <c r="F170" s="410">
        <v>8.75</v>
      </c>
      <c r="G170" s="410">
        <v>8.9578566878545995</v>
      </c>
      <c r="H170" s="392" t="s">
        <v>168</v>
      </c>
      <c r="I170" s="341">
        <v>545627.07999999996</v>
      </c>
      <c r="J170" s="341">
        <v>500000</v>
      </c>
      <c r="K170" s="341">
        <v>499701.38</v>
      </c>
      <c r="L170" s="387">
        <v>1</v>
      </c>
    </row>
    <row r="171" spans="1:12" s="342" customFormat="1" ht="20.25" x14ac:dyDescent="0.25">
      <c r="A171" s="339" t="s">
        <v>185</v>
      </c>
      <c r="B171" s="340" t="s">
        <v>167</v>
      </c>
      <c r="C171" s="410">
        <v>100</v>
      </c>
      <c r="D171" s="410">
        <v>2.4769999999999999</v>
      </c>
      <c r="E171" s="410" t="s">
        <v>203</v>
      </c>
      <c r="F171" s="410">
        <v>2.4769999999999999</v>
      </c>
      <c r="G171" s="410">
        <v>2.5000167404818998</v>
      </c>
      <c r="H171" s="392" t="s">
        <v>168</v>
      </c>
      <c r="I171" s="341">
        <v>2515653.2599999998</v>
      </c>
      <c r="J171" s="341">
        <v>2500000</v>
      </c>
      <c r="K171" s="341">
        <v>2500000</v>
      </c>
      <c r="L171" s="387">
        <v>1</v>
      </c>
    </row>
    <row r="172" spans="1:12" s="342" customFormat="1" ht="20.25" x14ac:dyDescent="0.25">
      <c r="A172" s="339" t="s">
        <v>185</v>
      </c>
      <c r="B172" s="340" t="s">
        <v>167</v>
      </c>
      <c r="C172" s="410">
        <v>100</v>
      </c>
      <c r="D172" s="410">
        <v>2.4777</v>
      </c>
      <c r="E172" s="410" t="s">
        <v>188</v>
      </c>
      <c r="F172" s="410">
        <v>2.4777</v>
      </c>
      <c r="G172" s="410">
        <v>2.5000366623889998</v>
      </c>
      <c r="H172" s="392" t="s">
        <v>168</v>
      </c>
      <c r="I172" s="341">
        <v>3020441.02</v>
      </c>
      <c r="J172" s="341">
        <v>3000000</v>
      </c>
      <c r="K172" s="341">
        <v>3000000</v>
      </c>
      <c r="L172" s="387">
        <v>1</v>
      </c>
    </row>
    <row r="173" spans="1:12" s="342" customFormat="1" ht="20.25" x14ac:dyDescent="0.25">
      <c r="A173" s="339" t="s">
        <v>185</v>
      </c>
      <c r="B173" s="340" t="s">
        <v>167</v>
      </c>
      <c r="C173" s="410">
        <v>100</v>
      </c>
      <c r="D173" s="410">
        <v>8</v>
      </c>
      <c r="E173" s="410" t="s">
        <v>247</v>
      </c>
      <c r="F173" s="410">
        <v>8</v>
      </c>
      <c r="G173" s="410">
        <v>8.1572641297341999</v>
      </c>
      <c r="H173" s="392" t="s">
        <v>168</v>
      </c>
      <c r="I173" s="341">
        <v>915786.67</v>
      </c>
      <c r="J173" s="341">
        <v>880000</v>
      </c>
      <c r="K173" s="341">
        <v>880000</v>
      </c>
      <c r="L173" s="387">
        <v>1</v>
      </c>
    </row>
    <row r="174" spans="1:12" s="342" customFormat="1" ht="20.25" x14ac:dyDescent="0.25">
      <c r="A174" s="339" t="s">
        <v>185</v>
      </c>
      <c r="B174" s="340" t="s">
        <v>167</v>
      </c>
      <c r="C174" s="410">
        <v>100</v>
      </c>
      <c r="D174" s="410">
        <v>8.25</v>
      </c>
      <c r="E174" s="410" t="s">
        <v>233</v>
      </c>
      <c r="F174" s="410">
        <v>8.25</v>
      </c>
      <c r="G174" s="410">
        <v>8.4201562499999998</v>
      </c>
      <c r="H174" s="392" t="s">
        <v>168</v>
      </c>
      <c r="I174" s="341">
        <v>38526.25</v>
      </c>
      <c r="J174" s="341">
        <v>37000</v>
      </c>
      <c r="K174" s="341">
        <v>37000</v>
      </c>
      <c r="L174" s="387">
        <v>1</v>
      </c>
    </row>
    <row r="175" spans="1:12" s="342" customFormat="1" ht="20.25" x14ac:dyDescent="0.25">
      <c r="A175" s="339" t="s">
        <v>185</v>
      </c>
      <c r="B175" s="340" t="s">
        <v>167</v>
      </c>
      <c r="C175" s="410">
        <v>100</v>
      </c>
      <c r="D175" s="410">
        <v>9.5</v>
      </c>
      <c r="E175" s="410" t="s">
        <v>204</v>
      </c>
      <c r="F175" s="410">
        <v>9.5</v>
      </c>
      <c r="G175" s="410">
        <v>9.7243325226188997</v>
      </c>
      <c r="H175" s="392" t="s">
        <v>168</v>
      </c>
      <c r="I175" s="341">
        <v>20955277.780000001</v>
      </c>
      <c r="J175" s="341">
        <v>20000000</v>
      </c>
      <c r="K175" s="341">
        <v>20000000</v>
      </c>
      <c r="L175" s="387">
        <v>1</v>
      </c>
    </row>
    <row r="176" spans="1:12" s="343" customFormat="1" ht="20.25" x14ac:dyDescent="0.25">
      <c r="A176" s="339" t="s">
        <v>185</v>
      </c>
      <c r="B176" s="340" t="s">
        <v>167</v>
      </c>
      <c r="C176" s="410">
        <v>100.0665</v>
      </c>
      <c r="D176" s="410">
        <v>9</v>
      </c>
      <c r="E176" s="410" t="s">
        <v>210</v>
      </c>
      <c r="F176" s="410">
        <v>8.5</v>
      </c>
      <c r="G176" s="410">
        <v>8.6713535748262007</v>
      </c>
      <c r="H176" s="392" t="s">
        <v>168</v>
      </c>
      <c r="I176" s="341">
        <v>218100</v>
      </c>
      <c r="J176" s="341">
        <v>200000</v>
      </c>
      <c r="K176" s="341">
        <v>200133.06</v>
      </c>
      <c r="L176" s="387">
        <v>1</v>
      </c>
    </row>
    <row r="177" spans="1:12" s="343" customFormat="1" ht="20.25" x14ac:dyDescent="0.25">
      <c r="A177" s="339" t="s">
        <v>185</v>
      </c>
      <c r="B177" s="340" t="s">
        <v>167</v>
      </c>
      <c r="C177" s="410">
        <v>100.07259999999999</v>
      </c>
      <c r="D177" s="410">
        <v>8.9499999999999993</v>
      </c>
      <c r="E177" s="410" t="s">
        <v>432</v>
      </c>
      <c r="F177" s="410">
        <v>8.5</v>
      </c>
      <c r="G177" s="410">
        <v>8.6467565156396002</v>
      </c>
      <c r="H177" s="392" t="s">
        <v>168</v>
      </c>
      <c r="I177" s="341">
        <v>463565.8</v>
      </c>
      <c r="J177" s="341">
        <v>425000</v>
      </c>
      <c r="K177" s="341">
        <v>425308.36</v>
      </c>
      <c r="L177" s="387">
        <v>1</v>
      </c>
    </row>
    <row r="178" spans="1:12" s="342" customFormat="1" ht="20.25" x14ac:dyDescent="0.25">
      <c r="A178" s="339" t="s">
        <v>185</v>
      </c>
      <c r="B178" s="340" t="s">
        <v>167</v>
      </c>
      <c r="C178" s="410">
        <v>100.10680000000001</v>
      </c>
      <c r="D178" s="410">
        <v>9.1</v>
      </c>
      <c r="E178" s="410" t="s">
        <v>243</v>
      </c>
      <c r="F178" s="410">
        <v>8.35</v>
      </c>
      <c r="G178" s="410">
        <v>8.6428604244478606</v>
      </c>
      <c r="H178" s="392" t="s">
        <v>168</v>
      </c>
      <c r="I178" s="341">
        <v>515798.61</v>
      </c>
      <c r="J178" s="341">
        <v>500000</v>
      </c>
      <c r="K178" s="341">
        <v>500533.94</v>
      </c>
      <c r="L178" s="387">
        <v>1</v>
      </c>
    </row>
    <row r="179" spans="1:12" s="342" customFormat="1" ht="20.25" x14ac:dyDescent="0.25">
      <c r="A179" s="339" t="s">
        <v>185</v>
      </c>
      <c r="B179" s="340" t="s">
        <v>167</v>
      </c>
      <c r="C179" s="410">
        <v>100.11709999999999</v>
      </c>
      <c r="D179" s="410">
        <v>9.25</v>
      </c>
      <c r="E179" s="410" t="s">
        <v>433</v>
      </c>
      <c r="F179" s="410">
        <v>8.8000000000000007</v>
      </c>
      <c r="G179" s="410">
        <v>8.9202407465038007</v>
      </c>
      <c r="H179" s="392" t="s">
        <v>168</v>
      </c>
      <c r="I179" s="341">
        <v>328212.5</v>
      </c>
      <c r="J179" s="341">
        <v>300000</v>
      </c>
      <c r="K179" s="341">
        <v>300351.2</v>
      </c>
      <c r="L179" s="387">
        <v>1</v>
      </c>
    </row>
    <row r="180" spans="1:12" s="342" customFormat="1" ht="20.25" x14ac:dyDescent="0.25">
      <c r="A180" s="339" t="s">
        <v>207</v>
      </c>
      <c r="B180" s="340" t="s">
        <v>167</v>
      </c>
      <c r="C180" s="410">
        <v>100</v>
      </c>
      <c r="D180" s="410">
        <v>2.7315999999999998</v>
      </c>
      <c r="E180" s="410" t="s">
        <v>208</v>
      </c>
      <c r="F180" s="410">
        <v>2.7315999999999998</v>
      </c>
      <c r="G180" s="410">
        <v>2.750044968938</v>
      </c>
      <c r="H180" s="392" t="s">
        <v>168</v>
      </c>
      <c r="I180" s="341">
        <v>243314.34</v>
      </c>
      <c r="J180" s="341">
        <v>240000</v>
      </c>
      <c r="K180" s="341">
        <v>240000</v>
      </c>
      <c r="L180" s="387">
        <v>1</v>
      </c>
    </row>
    <row r="181" spans="1:12" s="342" customFormat="1" ht="20.25" x14ac:dyDescent="0.25">
      <c r="A181" s="339" t="s">
        <v>207</v>
      </c>
      <c r="B181" s="340" t="s">
        <v>167</v>
      </c>
      <c r="C181" s="410">
        <v>100.0425</v>
      </c>
      <c r="D181" s="410">
        <v>8.85</v>
      </c>
      <c r="E181" s="410" t="s">
        <v>434</v>
      </c>
      <c r="F181" s="410">
        <v>8</v>
      </c>
      <c r="G181" s="410">
        <v>8.2695645252792005</v>
      </c>
      <c r="H181" s="392" t="s">
        <v>168</v>
      </c>
      <c r="I181" s="341">
        <v>763154.58</v>
      </c>
      <c r="J181" s="341">
        <v>700000</v>
      </c>
      <c r="K181" s="341">
        <v>700297.49</v>
      </c>
      <c r="L181" s="387">
        <v>1</v>
      </c>
    </row>
    <row r="182" spans="1:12" s="342" customFormat="1" ht="20.25" x14ac:dyDescent="0.25">
      <c r="A182" s="339" t="s">
        <v>207</v>
      </c>
      <c r="B182" s="340" t="s">
        <v>167</v>
      </c>
      <c r="C182" s="410">
        <v>100.0737</v>
      </c>
      <c r="D182" s="410">
        <v>9.4499999999999993</v>
      </c>
      <c r="E182" s="410" t="s">
        <v>336</v>
      </c>
      <c r="F182" s="410">
        <v>8.9</v>
      </c>
      <c r="G182" s="410">
        <v>9.0788272287300007</v>
      </c>
      <c r="H182" s="392" t="s">
        <v>168</v>
      </c>
      <c r="I182" s="341">
        <v>439060</v>
      </c>
      <c r="J182" s="341">
        <v>400000</v>
      </c>
      <c r="K182" s="341">
        <v>400294.62</v>
      </c>
      <c r="L182" s="387">
        <v>1</v>
      </c>
    </row>
    <row r="183" spans="1:12" s="342" customFormat="1" ht="20.25" x14ac:dyDescent="0.25">
      <c r="A183" s="339" t="s">
        <v>207</v>
      </c>
      <c r="B183" s="340" t="s">
        <v>167</v>
      </c>
      <c r="C183" s="410">
        <v>100.1083</v>
      </c>
      <c r="D183" s="410">
        <v>9.4499999999999993</v>
      </c>
      <c r="E183" s="410" t="s">
        <v>435</v>
      </c>
      <c r="F183" s="410">
        <v>8.75</v>
      </c>
      <c r="G183" s="410">
        <v>8.9556586984679996</v>
      </c>
      <c r="H183" s="392" t="s">
        <v>168</v>
      </c>
      <c r="I183" s="341">
        <v>1096075</v>
      </c>
      <c r="J183" s="341">
        <v>1000000</v>
      </c>
      <c r="K183" s="341">
        <v>1001082.95</v>
      </c>
      <c r="L183" s="387">
        <v>1</v>
      </c>
    </row>
    <row r="184" spans="1:12" s="342" customFormat="1" ht="20.25" x14ac:dyDescent="0.25">
      <c r="A184" s="339" t="s">
        <v>187</v>
      </c>
      <c r="B184" s="340" t="s">
        <v>167</v>
      </c>
      <c r="C184" s="410">
        <v>100</v>
      </c>
      <c r="D184" s="410">
        <v>6.1</v>
      </c>
      <c r="E184" s="410" t="s">
        <v>436</v>
      </c>
      <c r="F184" s="410">
        <v>6.1</v>
      </c>
      <c r="G184" s="410">
        <v>6.2745602629641004</v>
      </c>
      <c r="H184" s="392" t="s">
        <v>168</v>
      </c>
      <c r="I184" s="341">
        <v>10047444.439999999</v>
      </c>
      <c r="J184" s="341">
        <v>10000000</v>
      </c>
      <c r="K184" s="341">
        <v>10000000</v>
      </c>
      <c r="L184" s="387">
        <v>1</v>
      </c>
    </row>
    <row r="185" spans="1:12" s="342" customFormat="1" ht="20.25" x14ac:dyDescent="0.25">
      <c r="A185" s="339" t="s">
        <v>187</v>
      </c>
      <c r="B185" s="340" t="s">
        <v>167</v>
      </c>
      <c r="C185" s="410">
        <v>100.0076</v>
      </c>
      <c r="D185" s="410">
        <v>8.4499999999999993</v>
      </c>
      <c r="E185" s="410" t="s">
        <v>437</v>
      </c>
      <c r="F185" s="410">
        <v>8.23</v>
      </c>
      <c r="G185" s="410">
        <v>8.3267288255766001</v>
      </c>
      <c r="H185" s="392" t="s">
        <v>168</v>
      </c>
      <c r="I185" s="341">
        <v>54271.94</v>
      </c>
      <c r="J185" s="341">
        <v>50000</v>
      </c>
      <c r="K185" s="341">
        <v>50003.82</v>
      </c>
      <c r="L185" s="387">
        <v>1</v>
      </c>
    </row>
    <row r="186" spans="1:12" s="342" customFormat="1" ht="20.25" x14ac:dyDescent="0.25">
      <c r="A186" s="339" t="s">
        <v>212</v>
      </c>
      <c r="B186" s="340" t="s">
        <v>167</v>
      </c>
      <c r="C186" s="410">
        <v>99.930400000000006</v>
      </c>
      <c r="D186" s="410">
        <v>9.8000000000000007</v>
      </c>
      <c r="E186" s="410" t="s">
        <v>401</v>
      </c>
      <c r="F186" s="410">
        <v>9.8000000000000007</v>
      </c>
      <c r="G186" s="410">
        <v>9.8389717229260008</v>
      </c>
      <c r="H186" s="392" t="s">
        <v>168</v>
      </c>
      <c r="I186" s="341">
        <v>439308.89</v>
      </c>
      <c r="J186" s="341">
        <v>400000</v>
      </c>
      <c r="K186" s="341">
        <v>399721.76</v>
      </c>
      <c r="L186" s="387">
        <v>1</v>
      </c>
    </row>
    <row r="187" spans="1:12" s="342" customFormat="1" ht="20.25" x14ac:dyDescent="0.25">
      <c r="A187" s="339" t="s">
        <v>212</v>
      </c>
      <c r="B187" s="340" t="s">
        <v>167</v>
      </c>
      <c r="C187" s="410">
        <v>99.936599999999999</v>
      </c>
      <c r="D187" s="410">
        <v>9.8000000000000007</v>
      </c>
      <c r="E187" s="410" t="s">
        <v>402</v>
      </c>
      <c r="F187" s="410">
        <v>9.8000000000000007</v>
      </c>
      <c r="G187" s="410">
        <v>9.8350562984473004</v>
      </c>
      <c r="H187" s="392" t="s">
        <v>168</v>
      </c>
      <c r="I187" s="341">
        <v>219654.44</v>
      </c>
      <c r="J187" s="341">
        <v>200000</v>
      </c>
      <c r="K187" s="341">
        <v>199873.29</v>
      </c>
      <c r="L187" s="387">
        <v>1</v>
      </c>
    </row>
    <row r="188" spans="1:12" s="342" customFormat="1" ht="20.25" x14ac:dyDescent="0.25">
      <c r="A188" s="339" t="s">
        <v>212</v>
      </c>
      <c r="B188" s="340" t="s">
        <v>167</v>
      </c>
      <c r="C188" s="410">
        <v>99.940700000000007</v>
      </c>
      <c r="D188" s="410">
        <v>9.8000000000000007</v>
      </c>
      <c r="E188" s="410" t="s">
        <v>303</v>
      </c>
      <c r="F188" s="410">
        <v>9.8000000000000007</v>
      </c>
      <c r="G188" s="410">
        <v>9.8311449487990004</v>
      </c>
      <c r="H188" s="392" t="s">
        <v>168</v>
      </c>
      <c r="I188" s="341">
        <v>549272.22</v>
      </c>
      <c r="J188" s="341">
        <v>500000</v>
      </c>
      <c r="K188" s="341">
        <v>499703.44</v>
      </c>
      <c r="L188" s="387">
        <v>1</v>
      </c>
    </row>
    <row r="189" spans="1:12" s="342" customFormat="1" ht="20.25" x14ac:dyDescent="0.25">
      <c r="A189" s="339" t="s">
        <v>212</v>
      </c>
      <c r="B189" s="340" t="s">
        <v>167</v>
      </c>
      <c r="C189" s="410">
        <v>99.995800000000003</v>
      </c>
      <c r="D189" s="410">
        <v>8</v>
      </c>
      <c r="E189" s="410" t="s">
        <v>438</v>
      </c>
      <c r="F189" s="410">
        <v>7.5</v>
      </c>
      <c r="G189" s="410">
        <v>7.7515939964931997</v>
      </c>
      <c r="H189" s="392" t="s">
        <v>168</v>
      </c>
      <c r="I189" s="341">
        <v>108111.11</v>
      </c>
      <c r="J189" s="341">
        <v>100000</v>
      </c>
      <c r="K189" s="341">
        <v>99995.76</v>
      </c>
      <c r="L189" s="387">
        <v>1</v>
      </c>
    </row>
    <row r="190" spans="1:12" s="342" customFormat="1" ht="20.25" x14ac:dyDescent="0.25">
      <c r="A190" s="339" t="s">
        <v>212</v>
      </c>
      <c r="B190" s="340" t="s">
        <v>167</v>
      </c>
      <c r="C190" s="410">
        <v>100</v>
      </c>
      <c r="D190" s="410">
        <v>1.9822</v>
      </c>
      <c r="E190" s="410" t="s">
        <v>202</v>
      </c>
      <c r="F190" s="410">
        <v>1.9822</v>
      </c>
      <c r="G190" s="410">
        <v>2.0000303280336</v>
      </c>
      <c r="H190" s="392" t="s">
        <v>168</v>
      </c>
      <c r="I190" s="341">
        <v>24396925.82</v>
      </c>
      <c r="J190" s="341">
        <v>24350000</v>
      </c>
      <c r="K190" s="341">
        <v>24350000</v>
      </c>
      <c r="L190" s="387">
        <v>6</v>
      </c>
    </row>
    <row r="191" spans="1:12" s="342" customFormat="1" ht="20.25" x14ac:dyDescent="0.25">
      <c r="A191" s="339" t="s">
        <v>212</v>
      </c>
      <c r="B191" s="340" t="s">
        <v>167</v>
      </c>
      <c r="C191" s="410">
        <v>100.0003</v>
      </c>
      <c r="D191" s="410">
        <v>8.9</v>
      </c>
      <c r="E191" s="410" t="s">
        <v>313</v>
      </c>
      <c r="F191" s="410">
        <v>8.8800000000000008</v>
      </c>
      <c r="G191" s="410">
        <v>9.2540373444194</v>
      </c>
      <c r="H191" s="392" t="s">
        <v>168</v>
      </c>
      <c r="I191" s="341">
        <v>1016984</v>
      </c>
      <c r="J191" s="341">
        <v>1008506.94</v>
      </c>
      <c r="K191" s="341">
        <v>1008510.42</v>
      </c>
      <c r="L191" s="387">
        <v>1</v>
      </c>
    </row>
    <row r="192" spans="1:12" s="342" customFormat="1" ht="20.25" x14ac:dyDescent="0.25">
      <c r="A192" s="339" t="s">
        <v>212</v>
      </c>
      <c r="B192" s="340" t="s">
        <v>167</v>
      </c>
      <c r="C192" s="410">
        <v>100.0153</v>
      </c>
      <c r="D192" s="410">
        <v>9.8000000000000007</v>
      </c>
      <c r="E192" s="410" t="s">
        <v>401</v>
      </c>
      <c r="F192" s="410">
        <v>9.6999999999999993</v>
      </c>
      <c r="G192" s="410">
        <v>9.7381904677439</v>
      </c>
      <c r="H192" s="392" t="s">
        <v>168</v>
      </c>
      <c r="I192" s="341">
        <v>192197.64</v>
      </c>
      <c r="J192" s="341">
        <v>175000</v>
      </c>
      <c r="K192" s="341">
        <v>175026.73</v>
      </c>
      <c r="L192" s="387">
        <v>1</v>
      </c>
    </row>
    <row r="193" spans="1:12" s="342" customFormat="1" ht="20.25" x14ac:dyDescent="0.25">
      <c r="A193" s="339" t="s">
        <v>212</v>
      </c>
      <c r="B193" s="340" t="s">
        <v>167</v>
      </c>
      <c r="C193" s="410">
        <v>100.1294</v>
      </c>
      <c r="D193" s="410">
        <v>8.75</v>
      </c>
      <c r="E193" s="410" t="s">
        <v>227</v>
      </c>
      <c r="F193" s="410">
        <v>7.7</v>
      </c>
      <c r="G193" s="410">
        <v>7.9260710950993003</v>
      </c>
      <c r="H193" s="392" t="s">
        <v>168</v>
      </c>
      <c r="I193" s="341">
        <v>435486.12</v>
      </c>
      <c r="J193" s="341">
        <v>400000</v>
      </c>
      <c r="K193" s="341">
        <v>400517.68</v>
      </c>
      <c r="L193" s="387">
        <v>2</v>
      </c>
    </row>
    <row r="194" spans="1:12" s="342" customFormat="1" ht="20.25" x14ac:dyDescent="0.25">
      <c r="A194" s="339" t="s">
        <v>212</v>
      </c>
      <c r="B194" s="340" t="s">
        <v>167</v>
      </c>
      <c r="C194" s="410">
        <v>100.1397</v>
      </c>
      <c r="D194" s="410">
        <v>8.75</v>
      </c>
      <c r="E194" s="410" t="s">
        <v>439</v>
      </c>
      <c r="F194" s="410">
        <v>7.75</v>
      </c>
      <c r="G194" s="410">
        <v>7.9667654507636003</v>
      </c>
      <c r="H194" s="392" t="s">
        <v>168</v>
      </c>
      <c r="I194" s="341">
        <v>116150.1</v>
      </c>
      <c r="J194" s="341">
        <v>106590.28</v>
      </c>
      <c r="K194" s="341">
        <v>106739.14</v>
      </c>
      <c r="L194" s="387">
        <v>1</v>
      </c>
    </row>
    <row r="195" spans="1:12" s="342" customFormat="1" ht="20.25" x14ac:dyDescent="0.25">
      <c r="A195" s="339" t="s">
        <v>440</v>
      </c>
      <c r="B195" s="340" t="s">
        <v>167</v>
      </c>
      <c r="C195" s="410">
        <v>100.0257</v>
      </c>
      <c r="D195" s="410">
        <v>9.4</v>
      </c>
      <c r="E195" s="410" t="s">
        <v>441</v>
      </c>
      <c r="F195" s="410">
        <v>9.1</v>
      </c>
      <c r="G195" s="410">
        <v>9.2192760624571992</v>
      </c>
      <c r="H195" s="392" t="s">
        <v>168</v>
      </c>
      <c r="I195" s="341">
        <v>61337.11</v>
      </c>
      <c r="J195" s="341">
        <v>56000</v>
      </c>
      <c r="K195" s="341">
        <v>56014.39</v>
      </c>
      <c r="L195" s="387">
        <v>1</v>
      </c>
    </row>
    <row r="196" spans="1:12" s="342" customFormat="1" ht="20.25" x14ac:dyDescent="0.25">
      <c r="A196" s="339" t="s">
        <v>440</v>
      </c>
      <c r="B196" s="340" t="s">
        <v>167</v>
      </c>
      <c r="C196" s="410">
        <v>101.31310000000001</v>
      </c>
      <c r="D196" s="410">
        <v>10</v>
      </c>
      <c r="E196" s="410" t="s">
        <v>213</v>
      </c>
      <c r="F196" s="410">
        <v>2.5</v>
      </c>
      <c r="G196" s="410">
        <v>2.5258328361762001</v>
      </c>
      <c r="H196" s="392" t="s">
        <v>168</v>
      </c>
      <c r="I196" s="341">
        <v>3150833.34</v>
      </c>
      <c r="J196" s="341">
        <v>3000000</v>
      </c>
      <c r="K196" s="341">
        <v>3039391.62</v>
      </c>
      <c r="L196" s="387">
        <v>1</v>
      </c>
    </row>
    <row r="197" spans="1:12" s="342" customFormat="1" ht="20.25" x14ac:dyDescent="0.25">
      <c r="A197" s="339" t="s">
        <v>440</v>
      </c>
      <c r="B197" s="340" t="s">
        <v>167</v>
      </c>
      <c r="C197" s="410">
        <v>101.3828</v>
      </c>
      <c r="D197" s="410">
        <v>9.6999999999999993</v>
      </c>
      <c r="E197" s="410" t="s">
        <v>246</v>
      </c>
      <c r="F197" s="410">
        <v>2.5</v>
      </c>
      <c r="G197" s="410">
        <v>2.5253021442789998</v>
      </c>
      <c r="H197" s="392" t="s">
        <v>168</v>
      </c>
      <c r="I197" s="341">
        <v>520208.33</v>
      </c>
      <c r="J197" s="341">
        <v>500000</v>
      </c>
      <c r="K197" s="341">
        <v>506914</v>
      </c>
      <c r="L197" s="387">
        <v>1</v>
      </c>
    </row>
    <row r="198" spans="1:12" s="343" customFormat="1" ht="20.25" x14ac:dyDescent="0.25">
      <c r="A198" s="339" t="s">
        <v>440</v>
      </c>
      <c r="B198" s="340" t="s">
        <v>167</v>
      </c>
      <c r="C198" s="410">
        <v>101.4362</v>
      </c>
      <c r="D198" s="410">
        <v>10</v>
      </c>
      <c r="E198" s="410" t="s">
        <v>246</v>
      </c>
      <c r="F198" s="410">
        <v>2.5</v>
      </c>
      <c r="G198" s="410">
        <v>2.5253021442789998</v>
      </c>
      <c r="H198" s="392" t="s">
        <v>168</v>
      </c>
      <c r="I198" s="341">
        <v>1050555.56</v>
      </c>
      <c r="J198" s="341">
        <v>1000000</v>
      </c>
      <c r="K198" s="341">
        <v>1014362.28</v>
      </c>
      <c r="L198" s="387">
        <v>1</v>
      </c>
    </row>
    <row r="199" spans="1:12" s="343" customFormat="1" ht="20.25" x14ac:dyDescent="0.25">
      <c r="A199" s="339" t="s">
        <v>440</v>
      </c>
      <c r="B199" s="340" t="s">
        <v>167</v>
      </c>
      <c r="C199" s="410">
        <v>101.5213</v>
      </c>
      <c r="D199" s="410">
        <v>9.6999999999999993</v>
      </c>
      <c r="E199" s="410" t="s">
        <v>339</v>
      </c>
      <c r="F199" s="410">
        <v>2.5</v>
      </c>
      <c r="G199" s="410">
        <v>2.5246833780571998</v>
      </c>
      <c r="H199" s="392" t="s">
        <v>168</v>
      </c>
      <c r="I199" s="341">
        <v>2080833.32</v>
      </c>
      <c r="J199" s="341">
        <v>2000000</v>
      </c>
      <c r="K199" s="341">
        <v>2030426.96</v>
      </c>
      <c r="L199" s="387">
        <v>1</v>
      </c>
    </row>
    <row r="200" spans="1:12" s="342" customFormat="1" ht="20.25" x14ac:dyDescent="0.25">
      <c r="A200" s="339" t="s">
        <v>228</v>
      </c>
      <c r="B200" s="340" t="s">
        <v>167</v>
      </c>
      <c r="C200" s="410">
        <v>99.958399999999997</v>
      </c>
      <c r="D200" s="410">
        <v>7.5</v>
      </c>
      <c r="E200" s="410" t="s">
        <v>248</v>
      </c>
      <c r="F200" s="410">
        <v>7.5</v>
      </c>
      <c r="G200" s="410">
        <v>7.7308766601516004</v>
      </c>
      <c r="H200" s="392" t="s">
        <v>168</v>
      </c>
      <c r="I200" s="341">
        <v>1565625</v>
      </c>
      <c r="J200" s="341">
        <v>1500000</v>
      </c>
      <c r="K200" s="341">
        <v>1499375.56</v>
      </c>
      <c r="L200" s="387">
        <v>2</v>
      </c>
    </row>
    <row r="201" spans="1:12" s="342" customFormat="1" ht="20.25" x14ac:dyDescent="0.25">
      <c r="A201" s="339" t="s">
        <v>228</v>
      </c>
      <c r="B201" s="340" t="s">
        <v>167</v>
      </c>
      <c r="C201" s="410">
        <v>100.1405</v>
      </c>
      <c r="D201" s="410">
        <v>8.75</v>
      </c>
      <c r="E201" s="410" t="s">
        <v>330</v>
      </c>
      <c r="F201" s="410">
        <v>8</v>
      </c>
      <c r="G201" s="410">
        <v>8.1838124759841406</v>
      </c>
      <c r="H201" s="392" t="s">
        <v>168</v>
      </c>
      <c r="I201" s="341">
        <v>326614.58</v>
      </c>
      <c r="J201" s="341">
        <v>300000</v>
      </c>
      <c r="K201" s="341">
        <v>300421.53999999998</v>
      </c>
      <c r="L201" s="387">
        <v>1</v>
      </c>
    </row>
    <row r="202" spans="1:12" s="342" customFormat="1" ht="20.25" x14ac:dyDescent="0.25">
      <c r="A202" s="339" t="s">
        <v>214</v>
      </c>
      <c r="B202" s="340" t="s">
        <v>167</v>
      </c>
      <c r="C202" s="410">
        <v>100</v>
      </c>
      <c r="D202" s="410">
        <v>10.25</v>
      </c>
      <c r="E202" s="410" t="s">
        <v>217</v>
      </c>
      <c r="F202" s="410">
        <v>10.25</v>
      </c>
      <c r="G202" s="410">
        <v>10.2415386158976</v>
      </c>
      <c r="H202" s="392" t="s">
        <v>168</v>
      </c>
      <c r="I202" s="341">
        <v>375430.83</v>
      </c>
      <c r="J202" s="341">
        <v>340000</v>
      </c>
      <c r="K202" s="341">
        <v>340000</v>
      </c>
      <c r="L202" s="387">
        <v>1</v>
      </c>
    </row>
    <row r="203" spans="1:12" s="342" customFormat="1" ht="20.25" x14ac:dyDescent="0.25">
      <c r="A203" s="339" t="s">
        <v>442</v>
      </c>
      <c r="B203" s="340" t="s">
        <v>167</v>
      </c>
      <c r="C203" s="410">
        <v>100</v>
      </c>
      <c r="D203" s="410">
        <v>9.75</v>
      </c>
      <c r="E203" s="410" t="s">
        <v>204</v>
      </c>
      <c r="F203" s="410">
        <v>9.75</v>
      </c>
      <c r="G203" s="410">
        <v>9.9862937842879997</v>
      </c>
      <c r="H203" s="392" t="s">
        <v>168</v>
      </c>
      <c r="I203" s="341">
        <v>83921.67</v>
      </c>
      <c r="J203" s="341">
        <v>80000</v>
      </c>
      <c r="K203" s="341">
        <v>80000</v>
      </c>
      <c r="L203" s="387">
        <v>1</v>
      </c>
    </row>
    <row r="204" spans="1:12" s="342" customFormat="1" ht="20.25" x14ac:dyDescent="0.25">
      <c r="A204" s="339" t="s">
        <v>216</v>
      </c>
      <c r="B204" s="340" t="s">
        <v>167</v>
      </c>
      <c r="C204" s="410">
        <v>100</v>
      </c>
      <c r="D204" s="410">
        <v>2.7315999999999998</v>
      </c>
      <c r="E204" s="410" t="s">
        <v>208</v>
      </c>
      <c r="F204" s="410">
        <v>2.7315999999999998</v>
      </c>
      <c r="G204" s="410">
        <v>2.750044968938</v>
      </c>
      <c r="H204" s="392" t="s">
        <v>168</v>
      </c>
      <c r="I204" s="341">
        <v>4055239.02</v>
      </c>
      <c r="J204" s="341">
        <v>4000000</v>
      </c>
      <c r="K204" s="341">
        <v>4000000</v>
      </c>
      <c r="L204" s="387">
        <v>1</v>
      </c>
    </row>
    <row r="205" spans="1:12" s="342" customFormat="1" ht="20.25" x14ac:dyDescent="0.25">
      <c r="A205" s="339"/>
      <c r="B205" s="340"/>
      <c r="C205" s="410"/>
      <c r="D205" s="410"/>
      <c r="E205" s="410"/>
      <c r="F205" s="410"/>
      <c r="G205" s="410"/>
      <c r="H205" s="392" t="s">
        <v>189</v>
      </c>
      <c r="I205" s="345">
        <v>139867666.56</v>
      </c>
      <c r="J205" s="345">
        <v>136972097.22</v>
      </c>
      <c r="K205" s="345">
        <v>137067162.86000001</v>
      </c>
      <c r="L205" s="383">
        <v>61</v>
      </c>
    </row>
    <row r="206" spans="1:12" s="342" customFormat="1" ht="20.25" x14ac:dyDescent="0.25">
      <c r="A206" s="293" t="s">
        <v>219</v>
      </c>
      <c r="B206" s="340"/>
      <c r="C206" s="410"/>
      <c r="D206" s="410"/>
      <c r="E206" s="410"/>
      <c r="F206" s="410"/>
      <c r="G206" s="410"/>
      <c r="H206" s="392"/>
      <c r="I206" s="341"/>
      <c r="J206" s="341"/>
      <c r="K206" s="341"/>
      <c r="L206" s="387"/>
    </row>
    <row r="207" spans="1:12" s="342" customFormat="1" ht="20.25" x14ac:dyDescent="0.25">
      <c r="A207" s="339" t="s">
        <v>220</v>
      </c>
      <c r="B207" s="340" t="s">
        <v>167</v>
      </c>
      <c r="C207" s="410">
        <v>100</v>
      </c>
      <c r="D207" s="410">
        <v>7.25</v>
      </c>
      <c r="E207" s="410" t="s">
        <v>443</v>
      </c>
      <c r="F207" s="410">
        <v>7.25</v>
      </c>
      <c r="G207" s="410">
        <v>7.4911627144733002</v>
      </c>
      <c r="H207" s="392" t="s">
        <v>168</v>
      </c>
      <c r="I207" s="341">
        <v>100725</v>
      </c>
      <c r="J207" s="341">
        <v>100000</v>
      </c>
      <c r="K207" s="341">
        <v>100000</v>
      </c>
      <c r="L207" s="387">
        <v>1</v>
      </c>
    </row>
    <row r="208" spans="1:12" s="342" customFormat="1" ht="20.25" x14ac:dyDescent="0.25">
      <c r="A208" s="339" t="s">
        <v>220</v>
      </c>
      <c r="B208" s="340" t="s">
        <v>167</v>
      </c>
      <c r="C208" s="410">
        <v>100</v>
      </c>
      <c r="D208" s="410">
        <v>9.25</v>
      </c>
      <c r="E208" s="410" t="s">
        <v>234</v>
      </c>
      <c r="F208" s="410">
        <v>9.25</v>
      </c>
      <c r="G208" s="410">
        <v>9.5368898581272994</v>
      </c>
      <c r="H208" s="392" t="s">
        <v>168</v>
      </c>
      <c r="I208" s="341">
        <v>2165289.59</v>
      </c>
      <c r="J208" s="341">
        <v>2100000</v>
      </c>
      <c r="K208" s="341">
        <v>2100000</v>
      </c>
      <c r="L208" s="387">
        <v>2</v>
      </c>
    </row>
    <row r="209" spans="1:12" s="342" customFormat="1" ht="20.25" x14ac:dyDescent="0.25">
      <c r="A209" s="339" t="s">
        <v>220</v>
      </c>
      <c r="B209" s="340" t="s">
        <v>167</v>
      </c>
      <c r="C209" s="410">
        <v>100</v>
      </c>
      <c r="D209" s="410">
        <v>9.5</v>
      </c>
      <c r="E209" s="410" t="s">
        <v>215</v>
      </c>
      <c r="F209" s="410">
        <v>9.5</v>
      </c>
      <c r="G209" s="410">
        <v>9.4939272670070007</v>
      </c>
      <c r="H209" s="392" t="s">
        <v>168</v>
      </c>
      <c r="I209" s="341">
        <v>438527.78</v>
      </c>
      <c r="J209" s="341">
        <v>400000</v>
      </c>
      <c r="K209" s="341">
        <v>400000</v>
      </c>
      <c r="L209" s="387">
        <v>1</v>
      </c>
    </row>
    <row r="210" spans="1:12" s="342" customFormat="1" ht="20.25" x14ac:dyDescent="0.25">
      <c r="A210" s="339" t="s">
        <v>220</v>
      </c>
      <c r="B210" s="340" t="s">
        <v>167</v>
      </c>
      <c r="C210" s="410">
        <v>100.015</v>
      </c>
      <c r="D210" s="410">
        <v>9.25</v>
      </c>
      <c r="E210" s="410" t="s">
        <v>322</v>
      </c>
      <c r="F210" s="410">
        <v>9</v>
      </c>
      <c r="G210" s="410">
        <v>9.3274834334762993</v>
      </c>
      <c r="H210" s="392" t="s">
        <v>168</v>
      </c>
      <c r="I210" s="341">
        <v>3115625</v>
      </c>
      <c r="J210" s="341">
        <v>3000000</v>
      </c>
      <c r="K210" s="341">
        <v>3000449.56</v>
      </c>
      <c r="L210" s="387">
        <v>1</v>
      </c>
    </row>
    <row r="211" spans="1:12" s="342" customFormat="1" ht="20.25" x14ac:dyDescent="0.25">
      <c r="A211" s="339" t="s">
        <v>222</v>
      </c>
      <c r="B211" s="340" t="s">
        <v>167</v>
      </c>
      <c r="C211" s="410">
        <v>99.924999999999997</v>
      </c>
      <c r="D211" s="410">
        <v>8</v>
      </c>
      <c r="E211" s="410" t="s">
        <v>444</v>
      </c>
      <c r="F211" s="410">
        <v>7.9</v>
      </c>
      <c r="G211" s="410">
        <v>8.0048699541295001</v>
      </c>
      <c r="H211" s="392" t="s">
        <v>168</v>
      </c>
      <c r="I211" s="341">
        <v>216133.33</v>
      </c>
      <c r="J211" s="341">
        <v>200000</v>
      </c>
      <c r="K211" s="341">
        <v>199849.91</v>
      </c>
      <c r="L211" s="387">
        <v>1</v>
      </c>
    </row>
    <row r="212" spans="1:12" s="342" customFormat="1" ht="20.25" x14ac:dyDescent="0.25">
      <c r="A212" s="339" t="s">
        <v>222</v>
      </c>
      <c r="B212" s="340" t="s">
        <v>167</v>
      </c>
      <c r="C212" s="410">
        <v>99.928700000000006</v>
      </c>
      <c r="D212" s="410">
        <v>8.5</v>
      </c>
      <c r="E212" s="410" t="s">
        <v>445</v>
      </c>
      <c r="F212" s="410">
        <v>8.5</v>
      </c>
      <c r="G212" s="410">
        <v>8.5392843763368997</v>
      </c>
      <c r="H212" s="392" t="s">
        <v>168</v>
      </c>
      <c r="I212" s="341">
        <v>434283.33</v>
      </c>
      <c r="J212" s="341">
        <v>400000</v>
      </c>
      <c r="K212" s="341">
        <v>399714.72</v>
      </c>
      <c r="L212" s="387">
        <v>1</v>
      </c>
    </row>
    <row r="213" spans="1:12" s="342" customFormat="1" ht="20.25" x14ac:dyDescent="0.25">
      <c r="A213" s="339" t="s">
        <v>222</v>
      </c>
      <c r="B213" s="340" t="s">
        <v>167</v>
      </c>
      <c r="C213" s="410">
        <v>99.952799999999996</v>
      </c>
      <c r="D213" s="410">
        <v>6.85</v>
      </c>
      <c r="E213" s="410" t="s">
        <v>203</v>
      </c>
      <c r="F213" s="410">
        <v>7</v>
      </c>
      <c r="G213" s="410">
        <v>7.1851904543540002</v>
      </c>
      <c r="H213" s="392" t="s">
        <v>168</v>
      </c>
      <c r="I213" s="341">
        <v>1023023.61</v>
      </c>
      <c r="J213" s="341">
        <v>1000000</v>
      </c>
      <c r="K213" s="341">
        <v>999528.18</v>
      </c>
      <c r="L213" s="387">
        <v>1</v>
      </c>
    </row>
    <row r="214" spans="1:12" s="342" customFormat="1" ht="20.25" x14ac:dyDescent="0.25">
      <c r="A214" s="339" t="s">
        <v>222</v>
      </c>
      <c r="B214" s="340" t="s">
        <v>167</v>
      </c>
      <c r="C214" s="410">
        <v>99.960999999999999</v>
      </c>
      <c r="D214" s="410">
        <v>8</v>
      </c>
      <c r="E214" s="410" t="s">
        <v>446</v>
      </c>
      <c r="F214" s="410">
        <v>7.9</v>
      </c>
      <c r="G214" s="410">
        <v>7.9744110958879002</v>
      </c>
      <c r="H214" s="392" t="s">
        <v>168</v>
      </c>
      <c r="I214" s="341">
        <v>540111.11</v>
      </c>
      <c r="J214" s="341">
        <v>500000</v>
      </c>
      <c r="K214" s="341">
        <v>499805.07</v>
      </c>
      <c r="L214" s="387">
        <v>1</v>
      </c>
    </row>
    <row r="215" spans="1:12" s="342" customFormat="1" ht="20.25" x14ac:dyDescent="0.25">
      <c r="A215" s="339" t="s">
        <v>222</v>
      </c>
      <c r="B215" s="340" t="s">
        <v>167</v>
      </c>
      <c r="C215" s="410">
        <v>100</v>
      </c>
      <c r="D215" s="410">
        <v>3.2505999999999999</v>
      </c>
      <c r="E215" s="410" t="s">
        <v>426</v>
      </c>
      <c r="F215" s="410">
        <v>3.2505999999999999</v>
      </c>
      <c r="G215" s="410">
        <v>3.2500193743293999</v>
      </c>
      <c r="H215" s="392" t="s">
        <v>168</v>
      </c>
      <c r="I215" s="341">
        <v>1549300.77</v>
      </c>
      <c r="J215" s="341">
        <v>1500000</v>
      </c>
      <c r="K215" s="341">
        <v>1500000</v>
      </c>
      <c r="L215" s="387">
        <v>1</v>
      </c>
    </row>
    <row r="216" spans="1:12" s="342" customFormat="1" ht="20.25" x14ac:dyDescent="0.25">
      <c r="A216" s="339" t="s">
        <v>222</v>
      </c>
      <c r="B216" s="340" t="s">
        <v>167</v>
      </c>
      <c r="C216" s="410">
        <v>100</v>
      </c>
      <c r="D216" s="410">
        <v>4.8</v>
      </c>
      <c r="E216" s="410" t="s">
        <v>443</v>
      </c>
      <c r="F216" s="410">
        <v>4.8</v>
      </c>
      <c r="G216" s="410">
        <v>4.9050183161416001</v>
      </c>
      <c r="H216" s="392" t="s">
        <v>168</v>
      </c>
      <c r="I216" s="341">
        <v>1507200</v>
      </c>
      <c r="J216" s="341">
        <v>1500000</v>
      </c>
      <c r="K216" s="341">
        <v>1500000</v>
      </c>
      <c r="L216" s="387">
        <v>1</v>
      </c>
    </row>
    <row r="217" spans="1:12" s="342" customFormat="1" ht="20.25" x14ac:dyDescent="0.25">
      <c r="A217" s="339" t="s">
        <v>222</v>
      </c>
      <c r="B217" s="340" t="s">
        <v>167</v>
      </c>
      <c r="C217" s="410">
        <v>100</v>
      </c>
      <c r="D217" s="410">
        <v>6.85</v>
      </c>
      <c r="E217" s="410" t="s">
        <v>234</v>
      </c>
      <c r="F217" s="410">
        <v>6.85</v>
      </c>
      <c r="G217" s="410">
        <v>7.0069221893798002</v>
      </c>
      <c r="H217" s="392" t="s">
        <v>168</v>
      </c>
      <c r="I217" s="341">
        <v>3503855.87</v>
      </c>
      <c r="J217" s="341">
        <v>3425000</v>
      </c>
      <c r="K217" s="341">
        <v>3425000</v>
      </c>
      <c r="L217" s="387">
        <v>2</v>
      </c>
    </row>
    <row r="218" spans="1:12" s="342" customFormat="1" ht="20.25" x14ac:dyDescent="0.25">
      <c r="A218" s="339" t="s">
        <v>222</v>
      </c>
      <c r="B218" s="340" t="s">
        <v>167</v>
      </c>
      <c r="C218" s="410">
        <v>100</v>
      </c>
      <c r="D218" s="410">
        <v>6.85</v>
      </c>
      <c r="E218" s="410" t="s">
        <v>223</v>
      </c>
      <c r="F218" s="410">
        <v>6.85</v>
      </c>
      <c r="G218" s="410">
        <v>7.0062457765856001</v>
      </c>
      <c r="H218" s="392" t="s">
        <v>168</v>
      </c>
      <c r="I218" s="341">
        <v>2046427.78</v>
      </c>
      <c r="J218" s="341">
        <v>2000000</v>
      </c>
      <c r="K218" s="341">
        <v>2000000</v>
      </c>
      <c r="L218" s="387">
        <v>1</v>
      </c>
    </row>
    <row r="219" spans="1:12" s="342" customFormat="1" ht="20.25" x14ac:dyDescent="0.25">
      <c r="A219" s="339" t="s">
        <v>222</v>
      </c>
      <c r="B219" s="340" t="s">
        <v>167</v>
      </c>
      <c r="C219" s="410">
        <v>100</v>
      </c>
      <c r="D219" s="410">
        <v>8.3000000000000007</v>
      </c>
      <c r="E219" s="410" t="s">
        <v>224</v>
      </c>
      <c r="F219" s="410">
        <v>8.3000000000000007</v>
      </c>
      <c r="G219" s="410">
        <v>8.2981377867894999</v>
      </c>
      <c r="H219" s="392" t="s">
        <v>168</v>
      </c>
      <c r="I219" s="341">
        <v>2004403.06</v>
      </c>
      <c r="J219" s="341">
        <v>1850000</v>
      </c>
      <c r="K219" s="341">
        <v>1850000</v>
      </c>
      <c r="L219" s="387">
        <v>3</v>
      </c>
    </row>
    <row r="220" spans="1:12" s="342" customFormat="1" ht="20.25" x14ac:dyDescent="0.25">
      <c r="A220" s="339" t="s">
        <v>222</v>
      </c>
      <c r="B220" s="340" t="s">
        <v>167</v>
      </c>
      <c r="C220" s="410">
        <v>100</v>
      </c>
      <c r="D220" s="410">
        <v>9</v>
      </c>
      <c r="E220" s="410" t="s">
        <v>204</v>
      </c>
      <c r="F220" s="410">
        <v>9</v>
      </c>
      <c r="G220" s="410">
        <v>9.2013418145391999</v>
      </c>
      <c r="H220" s="392" t="s">
        <v>168</v>
      </c>
      <c r="I220" s="341">
        <v>522625</v>
      </c>
      <c r="J220" s="341">
        <v>500000</v>
      </c>
      <c r="K220" s="341">
        <v>500000</v>
      </c>
      <c r="L220" s="387">
        <v>1</v>
      </c>
    </row>
    <row r="221" spans="1:12" s="342" customFormat="1" ht="20.25" x14ac:dyDescent="0.25">
      <c r="A221" s="339" t="s">
        <v>222</v>
      </c>
      <c r="B221" s="340" t="s">
        <v>167</v>
      </c>
      <c r="C221" s="410">
        <v>100.0788</v>
      </c>
      <c r="D221" s="410">
        <v>8.3000000000000007</v>
      </c>
      <c r="E221" s="410" t="s">
        <v>447</v>
      </c>
      <c r="F221" s="410">
        <v>8</v>
      </c>
      <c r="G221" s="410">
        <v>8.0842961322407998</v>
      </c>
      <c r="H221" s="392" t="s">
        <v>168</v>
      </c>
      <c r="I221" s="341">
        <v>650491.67000000004</v>
      </c>
      <c r="J221" s="341">
        <v>600000</v>
      </c>
      <c r="K221" s="341">
        <v>600472.6</v>
      </c>
      <c r="L221" s="387">
        <v>2</v>
      </c>
    </row>
    <row r="222" spans="1:12" s="342" customFormat="1" ht="20.25" x14ac:dyDescent="0.25">
      <c r="A222" s="339" t="s">
        <v>228</v>
      </c>
      <c r="B222" s="340" t="s">
        <v>167</v>
      </c>
      <c r="C222" s="410">
        <v>100</v>
      </c>
      <c r="D222" s="410">
        <v>2.7315999999999998</v>
      </c>
      <c r="E222" s="410" t="s">
        <v>208</v>
      </c>
      <c r="F222" s="410">
        <v>2.7315999999999998</v>
      </c>
      <c r="G222" s="410">
        <v>2.750044968938</v>
      </c>
      <c r="H222" s="392" t="s">
        <v>168</v>
      </c>
      <c r="I222" s="341">
        <v>405523.9</v>
      </c>
      <c r="J222" s="341">
        <v>400000</v>
      </c>
      <c r="K222" s="341">
        <v>400000</v>
      </c>
      <c r="L222" s="387">
        <v>1</v>
      </c>
    </row>
    <row r="223" spans="1:12" s="342" customFormat="1" ht="20.25" x14ac:dyDescent="0.25">
      <c r="A223" s="339"/>
      <c r="B223" s="340"/>
      <c r="C223" s="410"/>
      <c r="D223" s="410"/>
      <c r="E223" s="410"/>
      <c r="F223" s="410"/>
      <c r="G223" s="410"/>
      <c r="H223" s="392" t="s">
        <v>189</v>
      </c>
      <c r="I223" s="345">
        <v>20223546.800000001</v>
      </c>
      <c r="J223" s="345">
        <v>19475000</v>
      </c>
      <c r="K223" s="345">
        <v>19474820.039999999</v>
      </c>
      <c r="L223" s="383">
        <v>21</v>
      </c>
    </row>
    <row r="224" spans="1:12" s="342" customFormat="1" ht="20.25" x14ac:dyDescent="0.25">
      <c r="A224" s="293" t="s">
        <v>229</v>
      </c>
      <c r="B224" s="340"/>
      <c r="C224" s="410"/>
      <c r="D224" s="410"/>
      <c r="E224" s="410"/>
      <c r="F224" s="410"/>
      <c r="G224" s="410"/>
      <c r="H224" s="392"/>
      <c r="I224" s="341"/>
      <c r="J224" s="341"/>
      <c r="K224" s="341"/>
      <c r="L224" s="387"/>
    </row>
    <row r="225" spans="1:12" s="342" customFormat="1" ht="20.25" x14ac:dyDescent="0.25">
      <c r="A225" s="339" t="s">
        <v>191</v>
      </c>
      <c r="B225" s="340" t="s">
        <v>167</v>
      </c>
      <c r="C225" s="410">
        <v>96.256399999999999</v>
      </c>
      <c r="D225" s="410"/>
      <c r="E225" s="410" t="s">
        <v>230</v>
      </c>
      <c r="F225" s="410">
        <v>3.9</v>
      </c>
      <c r="G225" s="410">
        <v>3.9002085708342</v>
      </c>
      <c r="H225" s="392" t="s">
        <v>168</v>
      </c>
      <c r="I225" s="341">
        <v>125000</v>
      </c>
      <c r="J225" s="341">
        <v>125000</v>
      </c>
      <c r="K225" s="341">
        <v>120320.53</v>
      </c>
      <c r="L225" s="387">
        <v>2</v>
      </c>
    </row>
    <row r="226" spans="1:12" s="342" customFormat="1" ht="20.25" x14ac:dyDescent="0.25">
      <c r="A226" s="339" t="s">
        <v>191</v>
      </c>
      <c r="B226" s="340" t="s">
        <v>167</v>
      </c>
      <c r="C226" s="410">
        <v>96.276499999999999</v>
      </c>
      <c r="D226" s="410"/>
      <c r="E226" s="410" t="s">
        <v>231</v>
      </c>
      <c r="F226" s="410">
        <v>3.9</v>
      </c>
      <c r="G226" s="410">
        <v>3.9006258010461998</v>
      </c>
      <c r="H226" s="392" t="s">
        <v>168</v>
      </c>
      <c r="I226" s="341">
        <v>60000</v>
      </c>
      <c r="J226" s="341">
        <v>60000</v>
      </c>
      <c r="K226" s="341">
        <v>57765.9</v>
      </c>
      <c r="L226" s="387">
        <v>1</v>
      </c>
    </row>
    <row r="227" spans="1:12" s="342" customFormat="1" ht="20.25" x14ac:dyDescent="0.25">
      <c r="A227" s="339" t="s">
        <v>191</v>
      </c>
      <c r="B227" s="340" t="s">
        <v>167</v>
      </c>
      <c r="C227" s="410">
        <v>96.286500000000004</v>
      </c>
      <c r="D227" s="410"/>
      <c r="E227" s="410" t="s">
        <v>206</v>
      </c>
      <c r="F227" s="410">
        <v>3.9</v>
      </c>
      <c r="G227" s="410">
        <v>3.9008344604380998</v>
      </c>
      <c r="H227" s="392" t="s">
        <v>168</v>
      </c>
      <c r="I227" s="341">
        <v>16500</v>
      </c>
      <c r="J227" s="341">
        <v>16500</v>
      </c>
      <c r="K227" s="341">
        <v>15887.28</v>
      </c>
      <c r="L227" s="387">
        <v>1</v>
      </c>
    </row>
    <row r="228" spans="1:12" s="342" customFormat="1" ht="20.25" x14ac:dyDescent="0.25">
      <c r="A228" s="339" t="s">
        <v>191</v>
      </c>
      <c r="B228" s="340" t="s">
        <v>167</v>
      </c>
      <c r="C228" s="410">
        <v>97.335400000000007</v>
      </c>
      <c r="D228" s="410"/>
      <c r="E228" s="410" t="s">
        <v>300</v>
      </c>
      <c r="F228" s="410">
        <v>3.65</v>
      </c>
      <c r="G228" s="410">
        <v>3.6665529574233999</v>
      </c>
      <c r="H228" s="392" t="s">
        <v>168</v>
      </c>
      <c r="I228" s="341">
        <v>2000000</v>
      </c>
      <c r="J228" s="341">
        <v>2000000</v>
      </c>
      <c r="K228" s="341">
        <v>1946708.85</v>
      </c>
      <c r="L228" s="387">
        <v>1</v>
      </c>
    </row>
    <row r="229" spans="1:12" s="342" customFormat="1" ht="20.25" x14ac:dyDescent="0.25">
      <c r="A229" s="339" t="s">
        <v>191</v>
      </c>
      <c r="B229" s="340" t="s">
        <v>167</v>
      </c>
      <c r="C229" s="410">
        <v>97.772800000000004</v>
      </c>
      <c r="D229" s="410"/>
      <c r="E229" s="410" t="s">
        <v>448</v>
      </c>
      <c r="F229" s="410">
        <v>3.55</v>
      </c>
      <c r="G229" s="410">
        <v>3.5725043898490001</v>
      </c>
      <c r="H229" s="392" t="s">
        <v>168</v>
      </c>
      <c r="I229" s="341">
        <v>15000000</v>
      </c>
      <c r="J229" s="341">
        <v>15000000</v>
      </c>
      <c r="K229" s="341">
        <v>14665922.51</v>
      </c>
      <c r="L229" s="387">
        <v>1</v>
      </c>
    </row>
    <row r="230" spans="1:12" s="342" customFormat="1" ht="20.25" x14ac:dyDescent="0.25">
      <c r="A230" s="339" t="s">
        <v>191</v>
      </c>
      <c r="B230" s="340" t="s">
        <v>167</v>
      </c>
      <c r="C230" s="410">
        <v>98.534300000000002</v>
      </c>
      <c r="D230" s="410"/>
      <c r="E230" s="410" t="s">
        <v>449</v>
      </c>
      <c r="F230" s="410">
        <v>3.5</v>
      </c>
      <c r="G230" s="410">
        <v>3.5352802352303998</v>
      </c>
      <c r="H230" s="392" t="s">
        <v>168</v>
      </c>
      <c r="I230" s="341">
        <v>120000</v>
      </c>
      <c r="J230" s="341">
        <v>120000</v>
      </c>
      <c r="K230" s="341">
        <v>118241.16</v>
      </c>
      <c r="L230" s="387">
        <v>1</v>
      </c>
    </row>
    <row r="231" spans="1:12" s="342" customFormat="1" ht="20.25" x14ac:dyDescent="0.25">
      <c r="A231" s="339" t="s">
        <v>191</v>
      </c>
      <c r="B231" s="340" t="s">
        <v>167</v>
      </c>
      <c r="C231" s="410">
        <v>99.000100000000003</v>
      </c>
      <c r="D231" s="410"/>
      <c r="E231" s="410" t="s">
        <v>235</v>
      </c>
      <c r="F231" s="410">
        <v>3.03</v>
      </c>
      <c r="G231" s="410">
        <v>3.0607060301</v>
      </c>
      <c r="H231" s="392" t="s">
        <v>168</v>
      </c>
      <c r="I231" s="341">
        <v>60000</v>
      </c>
      <c r="J231" s="341">
        <v>60000</v>
      </c>
      <c r="K231" s="341">
        <v>59400.06</v>
      </c>
      <c r="L231" s="387">
        <v>1</v>
      </c>
    </row>
    <row r="232" spans="1:12" s="342" customFormat="1" ht="20.25" x14ac:dyDescent="0.25">
      <c r="A232" s="339" t="s">
        <v>191</v>
      </c>
      <c r="B232" s="340" t="s">
        <v>167</v>
      </c>
      <c r="C232" s="410">
        <v>99.037099999999995</v>
      </c>
      <c r="D232" s="410"/>
      <c r="E232" s="410" t="s">
        <v>450</v>
      </c>
      <c r="F232" s="410">
        <v>3.5</v>
      </c>
      <c r="G232" s="410">
        <v>3.5444658177809001</v>
      </c>
      <c r="H232" s="392" t="s">
        <v>168</v>
      </c>
      <c r="I232" s="341">
        <v>150000</v>
      </c>
      <c r="J232" s="341">
        <v>150000</v>
      </c>
      <c r="K232" s="341">
        <v>148555.71</v>
      </c>
      <c r="L232" s="387">
        <v>1</v>
      </c>
    </row>
    <row r="233" spans="1:12" s="342" customFormat="1" ht="20.25" x14ac:dyDescent="0.25">
      <c r="A233" s="339" t="s">
        <v>191</v>
      </c>
      <c r="B233" s="340" t="s">
        <v>167</v>
      </c>
      <c r="C233" s="410">
        <v>99.065799999999996</v>
      </c>
      <c r="D233" s="410"/>
      <c r="E233" s="410" t="s">
        <v>319</v>
      </c>
      <c r="F233" s="410">
        <v>3.5</v>
      </c>
      <c r="G233" s="410">
        <v>3.5449876510121001</v>
      </c>
      <c r="H233" s="392" t="s">
        <v>168</v>
      </c>
      <c r="I233" s="341">
        <v>150000</v>
      </c>
      <c r="J233" s="341">
        <v>150000</v>
      </c>
      <c r="K233" s="341">
        <v>148598.63</v>
      </c>
      <c r="L233" s="387">
        <v>1</v>
      </c>
    </row>
    <row r="234" spans="1:12" s="342" customFormat="1" ht="20.25" x14ac:dyDescent="0.25">
      <c r="A234" s="339" t="s">
        <v>191</v>
      </c>
      <c r="B234" s="340" t="s">
        <v>167</v>
      </c>
      <c r="C234" s="410">
        <v>99.189899999999994</v>
      </c>
      <c r="D234" s="410"/>
      <c r="E234" s="410" t="s">
        <v>451</v>
      </c>
      <c r="F234" s="410">
        <v>3.5</v>
      </c>
      <c r="G234" s="410">
        <v>3.5472512858620999</v>
      </c>
      <c r="H234" s="392" t="s">
        <v>168</v>
      </c>
      <c r="I234" s="341">
        <v>150000</v>
      </c>
      <c r="J234" s="341">
        <v>150000</v>
      </c>
      <c r="K234" s="341">
        <v>148784.92000000001</v>
      </c>
      <c r="L234" s="387">
        <v>2</v>
      </c>
    </row>
    <row r="235" spans="1:12" s="342" customFormat="1" ht="20.25" x14ac:dyDescent="0.25">
      <c r="A235" s="339" t="s">
        <v>191</v>
      </c>
      <c r="B235" s="340" t="s">
        <v>167</v>
      </c>
      <c r="C235" s="410">
        <v>99.272300000000001</v>
      </c>
      <c r="D235" s="410"/>
      <c r="E235" s="410" t="s">
        <v>203</v>
      </c>
      <c r="F235" s="410">
        <v>2.9</v>
      </c>
      <c r="G235" s="410">
        <v>2.9315711368363</v>
      </c>
      <c r="H235" s="392" t="s">
        <v>168</v>
      </c>
      <c r="I235" s="341">
        <v>2901000</v>
      </c>
      <c r="J235" s="341">
        <v>2901000</v>
      </c>
      <c r="K235" s="341">
        <v>2879888.83</v>
      </c>
      <c r="L235" s="387">
        <v>8</v>
      </c>
    </row>
    <row r="236" spans="1:12" s="342" customFormat="1" ht="20.25" x14ac:dyDescent="0.25">
      <c r="A236" s="339" t="s">
        <v>191</v>
      </c>
      <c r="B236" s="340" t="s">
        <v>167</v>
      </c>
      <c r="C236" s="410">
        <v>99.280199999999994</v>
      </c>
      <c r="D236" s="410"/>
      <c r="E236" s="410" t="s">
        <v>236</v>
      </c>
      <c r="F236" s="410">
        <v>2.9</v>
      </c>
      <c r="G236" s="410">
        <v>2.9316902075316</v>
      </c>
      <c r="H236" s="392" t="s">
        <v>168</v>
      </c>
      <c r="I236" s="341">
        <v>100000</v>
      </c>
      <c r="J236" s="341">
        <v>100000</v>
      </c>
      <c r="K236" s="341">
        <v>99280.22</v>
      </c>
      <c r="L236" s="387">
        <v>1</v>
      </c>
    </row>
    <row r="237" spans="1:12" s="342" customFormat="1" ht="20.25" x14ac:dyDescent="0.25">
      <c r="A237" s="339" t="s">
        <v>191</v>
      </c>
      <c r="B237" s="340" t="s">
        <v>167</v>
      </c>
      <c r="C237" s="410">
        <v>99.545100000000005</v>
      </c>
      <c r="D237" s="410"/>
      <c r="E237" s="410" t="s">
        <v>452</v>
      </c>
      <c r="F237" s="410">
        <v>3.5</v>
      </c>
      <c r="G237" s="410">
        <v>3.5537149886280002</v>
      </c>
      <c r="H237" s="392" t="s">
        <v>168</v>
      </c>
      <c r="I237" s="341">
        <v>220000</v>
      </c>
      <c r="J237" s="341">
        <v>220000</v>
      </c>
      <c r="K237" s="341">
        <v>218999.29</v>
      </c>
      <c r="L237" s="387">
        <v>2</v>
      </c>
    </row>
    <row r="238" spans="1:12" s="342" customFormat="1" ht="20.25" x14ac:dyDescent="0.25">
      <c r="A238" s="339" t="s">
        <v>191</v>
      </c>
      <c r="B238" s="340" t="s">
        <v>167</v>
      </c>
      <c r="C238" s="410">
        <v>99.769099999999995</v>
      </c>
      <c r="D238" s="410"/>
      <c r="E238" s="410" t="s">
        <v>202</v>
      </c>
      <c r="F238" s="410">
        <v>2.38</v>
      </c>
      <c r="G238" s="410">
        <v>2.4057325643757999</v>
      </c>
      <c r="H238" s="392" t="s">
        <v>168</v>
      </c>
      <c r="I238" s="341">
        <v>6000000</v>
      </c>
      <c r="J238" s="341">
        <v>6000000</v>
      </c>
      <c r="K238" s="341">
        <v>5986148.7199999997</v>
      </c>
      <c r="L238" s="387">
        <v>2</v>
      </c>
    </row>
    <row r="239" spans="1:12" s="342" customFormat="1" ht="20.25" x14ac:dyDescent="0.25">
      <c r="A239" s="339" t="s">
        <v>191</v>
      </c>
      <c r="B239" s="340" t="s">
        <v>167</v>
      </c>
      <c r="C239" s="410">
        <v>99.782300000000006</v>
      </c>
      <c r="D239" s="410"/>
      <c r="E239" s="410" t="s">
        <v>221</v>
      </c>
      <c r="F239" s="410">
        <v>2.38</v>
      </c>
      <c r="G239" s="410">
        <v>2.4058932125396999</v>
      </c>
      <c r="H239" s="392" t="s">
        <v>168</v>
      </c>
      <c r="I239" s="341">
        <v>2500000</v>
      </c>
      <c r="J239" s="341">
        <v>2500000</v>
      </c>
      <c r="K239" s="341">
        <v>2494557.71</v>
      </c>
      <c r="L239" s="387">
        <v>1</v>
      </c>
    </row>
    <row r="240" spans="1:12" s="342" customFormat="1" ht="20.25" x14ac:dyDescent="0.25">
      <c r="A240" s="339" t="s">
        <v>191</v>
      </c>
      <c r="B240" s="340" t="s">
        <v>167</v>
      </c>
      <c r="C240" s="410">
        <v>99.802099999999996</v>
      </c>
      <c r="D240" s="410"/>
      <c r="E240" s="410" t="s">
        <v>211</v>
      </c>
      <c r="F240" s="410">
        <v>2.38</v>
      </c>
      <c r="G240" s="410">
        <v>2.4061342382622999</v>
      </c>
      <c r="H240" s="392" t="s">
        <v>168</v>
      </c>
      <c r="I240" s="341">
        <v>94000000</v>
      </c>
      <c r="J240" s="341">
        <v>94000000</v>
      </c>
      <c r="K240" s="341">
        <v>93813935.689999998</v>
      </c>
      <c r="L240" s="387">
        <v>3</v>
      </c>
    </row>
    <row r="241" spans="1:12" s="342" customFormat="1" ht="20.25" x14ac:dyDescent="0.25">
      <c r="A241" s="339" t="s">
        <v>191</v>
      </c>
      <c r="B241" s="340" t="s">
        <v>167</v>
      </c>
      <c r="C241" s="410">
        <v>99.950400000000002</v>
      </c>
      <c r="D241" s="410"/>
      <c r="E241" s="410" t="s">
        <v>453</v>
      </c>
      <c r="F241" s="410">
        <v>1.05</v>
      </c>
      <c r="G241" s="410">
        <v>1.0552688715872001</v>
      </c>
      <c r="H241" s="392" t="s">
        <v>168</v>
      </c>
      <c r="I241" s="341">
        <v>18000000</v>
      </c>
      <c r="J241" s="341">
        <v>18000000</v>
      </c>
      <c r="K241" s="341">
        <v>17991079.420000002</v>
      </c>
      <c r="L241" s="387">
        <v>1</v>
      </c>
    </row>
    <row r="242" spans="1:12" s="342" customFormat="1" ht="20.25" x14ac:dyDescent="0.25">
      <c r="A242" s="339" t="s">
        <v>191</v>
      </c>
      <c r="B242" s="340" t="s">
        <v>167</v>
      </c>
      <c r="C242" s="410">
        <v>99.956299999999999</v>
      </c>
      <c r="D242" s="410"/>
      <c r="E242" s="410" t="s">
        <v>454</v>
      </c>
      <c r="F242" s="410">
        <v>1.05</v>
      </c>
      <c r="G242" s="410">
        <v>1.0552998005216001</v>
      </c>
      <c r="H242" s="392" t="s">
        <v>168</v>
      </c>
      <c r="I242" s="341">
        <v>13500000</v>
      </c>
      <c r="J242" s="341">
        <v>13500000</v>
      </c>
      <c r="K242" s="341">
        <v>13494096.33</v>
      </c>
      <c r="L242" s="387">
        <v>1</v>
      </c>
    </row>
    <row r="243" spans="1:12" s="342" customFormat="1" ht="20.25" x14ac:dyDescent="0.25">
      <c r="A243" s="339"/>
      <c r="B243" s="340"/>
      <c r="C243" s="410"/>
      <c r="D243" s="410"/>
      <c r="E243" s="410"/>
      <c r="F243" s="410"/>
      <c r="G243" s="410"/>
      <c r="H243" s="392" t="s">
        <v>189</v>
      </c>
      <c r="I243" s="345">
        <v>155052500</v>
      </c>
      <c r="J243" s="345">
        <v>155052500</v>
      </c>
      <c r="K243" s="345">
        <v>154408171.75999999</v>
      </c>
      <c r="L243" s="383">
        <v>31</v>
      </c>
    </row>
    <row r="244" spans="1:12" s="342" customFormat="1" ht="20.25" x14ac:dyDescent="0.25">
      <c r="A244" s="293" t="s">
        <v>237</v>
      </c>
      <c r="B244" s="340"/>
      <c r="C244" s="410"/>
      <c r="D244" s="410"/>
      <c r="E244" s="410"/>
      <c r="F244" s="410"/>
      <c r="G244" s="410"/>
      <c r="H244" s="392"/>
      <c r="I244" s="341"/>
      <c r="J244" s="341"/>
      <c r="K244" s="341"/>
      <c r="L244" s="387"/>
    </row>
    <row r="245" spans="1:12" s="342" customFormat="1" ht="20.25" x14ac:dyDescent="0.25">
      <c r="A245" s="339" t="s">
        <v>238</v>
      </c>
      <c r="B245" s="340" t="s">
        <v>167</v>
      </c>
      <c r="C245" s="410">
        <v>100</v>
      </c>
      <c r="D245" s="410">
        <v>2.7315</v>
      </c>
      <c r="E245" s="410" t="s">
        <v>204</v>
      </c>
      <c r="F245" s="410">
        <v>2.7315</v>
      </c>
      <c r="G245" s="410">
        <v>2.7500481693072998</v>
      </c>
      <c r="H245" s="392" t="s">
        <v>168</v>
      </c>
      <c r="I245" s="341">
        <v>506866.69</v>
      </c>
      <c r="J245" s="341">
        <v>500000</v>
      </c>
      <c r="K245" s="341">
        <v>500000</v>
      </c>
      <c r="L245" s="387">
        <v>1</v>
      </c>
    </row>
    <row r="246" spans="1:12" s="342" customFormat="1" ht="20.25" x14ac:dyDescent="0.25">
      <c r="A246" s="339"/>
      <c r="B246" s="340"/>
      <c r="C246" s="410"/>
      <c r="D246" s="410"/>
      <c r="E246" s="410"/>
      <c r="F246" s="410"/>
      <c r="G246" s="410"/>
      <c r="H246" s="392" t="s">
        <v>189</v>
      </c>
      <c r="I246" s="345">
        <v>506866.69</v>
      </c>
      <c r="J246" s="345">
        <v>500000</v>
      </c>
      <c r="K246" s="345">
        <v>500000</v>
      </c>
      <c r="L246" s="383">
        <v>1</v>
      </c>
    </row>
    <row r="247" spans="1:12" s="342" customFormat="1" ht="20.25" x14ac:dyDescent="0.25">
      <c r="A247" s="293" t="s">
        <v>239</v>
      </c>
      <c r="B247" s="340"/>
      <c r="C247" s="410"/>
      <c r="D247" s="410"/>
      <c r="E247" s="410"/>
      <c r="F247" s="410"/>
      <c r="G247" s="410"/>
      <c r="H247" s="392"/>
      <c r="I247" s="341"/>
      <c r="J247" s="341"/>
      <c r="K247" s="341"/>
      <c r="L247" s="387"/>
    </row>
    <row r="248" spans="1:12" s="342" customFormat="1" ht="20.25" x14ac:dyDescent="0.25">
      <c r="A248" s="339" t="s">
        <v>240</v>
      </c>
      <c r="B248" s="340" t="s">
        <v>167</v>
      </c>
      <c r="C248" s="410">
        <v>99.518799999999999</v>
      </c>
      <c r="D248" s="410">
        <v>2.7498999999999998</v>
      </c>
      <c r="E248" s="410" t="s">
        <v>308</v>
      </c>
      <c r="F248" s="410">
        <v>3.3351999999999999</v>
      </c>
      <c r="G248" s="410">
        <v>3.3450176215337999</v>
      </c>
      <c r="H248" s="392" t="s">
        <v>168</v>
      </c>
      <c r="I248" s="341">
        <v>2696984.36</v>
      </c>
      <c r="J248" s="341">
        <v>2625000</v>
      </c>
      <c r="K248" s="341">
        <v>2612367.2799999998</v>
      </c>
      <c r="L248" s="387">
        <v>1</v>
      </c>
    </row>
    <row r="249" spans="1:12" s="342" customFormat="1" ht="20.25" x14ac:dyDescent="0.25">
      <c r="A249" s="339" t="s">
        <v>240</v>
      </c>
      <c r="B249" s="340" t="s">
        <v>167</v>
      </c>
      <c r="C249" s="410">
        <v>99.572299999999998</v>
      </c>
      <c r="D249" s="410">
        <v>2.7498999999999998</v>
      </c>
      <c r="E249" s="410" t="s">
        <v>455</v>
      </c>
      <c r="F249" s="410">
        <v>3.2581000000000002</v>
      </c>
      <c r="G249" s="410">
        <v>3.2664421094297</v>
      </c>
      <c r="H249" s="392" t="s">
        <v>168</v>
      </c>
      <c r="I249" s="341">
        <v>3852834.8</v>
      </c>
      <c r="J249" s="341">
        <v>3750000</v>
      </c>
      <c r="K249" s="341">
        <v>3733959.91</v>
      </c>
      <c r="L249" s="387">
        <v>1</v>
      </c>
    </row>
    <row r="250" spans="1:12" s="342" customFormat="1" ht="20.25" x14ac:dyDescent="0.25">
      <c r="A250" s="339" t="s">
        <v>240</v>
      </c>
      <c r="B250" s="340" t="s">
        <v>167</v>
      </c>
      <c r="C250" s="410">
        <v>100</v>
      </c>
      <c r="D250" s="410">
        <v>1.9822</v>
      </c>
      <c r="E250" s="410" t="s">
        <v>202</v>
      </c>
      <c r="F250" s="410">
        <v>1.9822</v>
      </c>
      <c r="G250" s="410">
        <v>2.0000303280336</v>
      </c>
      <c r="H250" s="392" t="s">
        <v>168</v>
      </c>
      <c r="I250" s="341">
        <v>5009635.6900000004</v>
      </c>
      <c r="J250" s="341">
        <v>5000000</v>
      </c>
      <c r="K250" s="341">
        <v>5000000</v>
      </c>
      <c r="L250" s="387">
        <v>1</v>
      </c>
    </row>
    <row r="251" spans="1:12" s="342" customFormat="1" ht="20.25" x14ac:dyDescent="0.25">
      <c r="A251" s="339" t="s">
        <v>240</v>
      </c>
      <c r="B251" s="340" t="s">
        <v>167</v>
      </c>
      <c r="C251" s="410">
        <v>100</v>
      </c>
      <c r="D251" s="410">
        <v>1.9822</v>
      </c>
      <c r="E251" s="410" t="s">
        <v>202</v>
      </c>
      <c r="F251" s="410">
        <v>1.9822</v>
      </c>
      <c r="G251" s="410">
        <v>2.00003032803364</v>
      </c>
      <c r="H251" s="392" t="s">
        <v>168</v>
      </c>
      <c r="I251" s="341">
        <v>7514453.54</v>
      </c>
      <c r="J251" s="341">
        <v>7500000</v>
      </c>
      <c r="K251" s="341">
        <v>7500000</v>
      </c>
      <c r="L251" s="387">
        <v>1</v>
      </c>
    </row>
    <row r="252" spans="1:12" s="342" customFormat="1" ht="20.25" x14ac:dyDescent="0.25">
      <c r="A252" s="339" t="s">
        <v>240</v>
      </c>
      <c r="B252" s="340" t="s">
        <v>167</v>
      </c>
      <c r="C252" s="410">
        <v>100</v>
      </c>
      <c r="D252" s="410">
        <v>2.4775999999999998</v>
      </c>
      <c r="E252" s="410" t="s">
        <v>241</v>
      </c>
      <c r="F252" s="410">
        <v>2.4775999999999998</v>
      </c>
      <c r="G252" s="410">
        <v>2.5000214605464999</v>
      </c>
      <c r="H252" s="392" t="s">
        <v>168</v>
      </c>
      <c r="I252" s="341">
        <v>2426254.4300000002</v>
      </c>
      <c r="J252" s="341">
        <v>2410000</v>
      </c>
      <c r="K252" s="341">
        <v>2410000</v>
      </c>
      <c r="L252" s="387">
        <v>1</v>
      </c>
    </row>
    <row r="253" spans="1:12" s="342" customFormat="1" ht="20.25" x14ac:dyDescent="0.25">
      <c r="A253" s="339" t="s">
        <v>240</v>
      </c>
      <c r="B253" s="340" t="s">
        <v>167</v>
      </c>
      <c r="C253" s="410">
        <v>100</v>
      </c>
      <c r="D253" s="410">
        <v>2.4777</v>
      </c>
      <c r="E253" s="410" t="s">
        <v>188</v>
      </c>
      <c r="F253" s="410">
        <v>2.4777</v>
      </c>
      <c r="G253" s="410">
        <v>2.5000366623889998</v>
      </c>
      <c r="H253" s="392" t="s">
        <v>168</v>
      </c>
      <c r="I253" s="341">
        <v>5034068.38</v>
      </c>
      <c r="J253" s="341">
        <v>5000000</v>
      </c>
      <c r="K253" s="341">
        <v>5000000</v>
      </c>
      <c r="L253" s="387">
        <v>1</v>
      </c>
    </row>
    <row r="254" spans="1:12" s="342" customFormat="1" ht="20.25" x14ac:dyDescent="0.25">
      <c r="A254" s="339" t="s">
        <v>240</v>
      </c>
      <c r="B254" s="340" t="s">
        <v>167</v>
      </c>
      <c r="C254" s="410">
        <v>100</v>
      </c>
      <c r="D254" s="410">
        <v>2.7315</v>
      </c>
      <c r="E254" s="410" t="s">
        <v>204</v>
      </c>
      <c r="F254" s="410">
        <v>2.7315</v>
      </c>
      <c r="G254" s="410">
        <v>2.7500481693072998</v>
      </c>
      <c r="H254" s="392" t="s">
        <v>168</v>
      </c>
      <c r="I254" s="341">
        <v>1140450.05</v>
      </c>
      <c r="J254" s="341">
        <v>1125000</v>
      </c>
      <c r="K254" s="341">
        <v>1125000</v>
      </c>
      <c r="L254" s="387">
        <v>1</v>
      </c>
    </row>
    <row r="255" spans="1:12" s="342" customFormat="1" ht="20.25" x14ac:dyDescent="0.25">
      <c r="A255" s="339" t="s">
        <v>240</v>
      </c>
      <c r="B255" s="340" t="s">
        <v>167</v>
      </c>
      <c r="C255" s="410">
        <v>100</v>
      </c>
      <c r="D255" s="410">
        <v>2.7315</v>
      </c>
      <c r="E255" s="410" t="s">
        <v>204</v>
      </c>
      <c r="F255" s="410">
        <v>2.7315</v>
      </c>
      <c r="G255" s="410">
        <v>2.75004816930735</v>
      </c>
      <c r="H255" s="392" t="s">
        <v>168</v>
      </c>
      <c r="I255" s="341">
        <v>6462550.2699999996</v>
      </c>
      <c r="J255" s="341">
        <v>6375000</v>
      </c>
      <c r="K255" s="341">
        <v>6375000</v>
      </c>
      <c r="L255" s="387">
        <v>2</v>
      </c>
    </row>
    <row r="256" spans="1:12" s="342" customFormat="1" ht="20.25" x14ac:dyDescent="0.25">
      <c r="A256" s="339" t="s">
        <v>240</v>
      </c>
      <c r="B256" s="340" t="s">
        <v>167</v>
      </c>
      <c r="C256" s="410">
        <v>100</v>
      </c>
      <c r="D256" s="410">
        <v>2.7315999999999998</v>
      </c>
      <c r="E256" s="410" t="s">
        <v>208</v>
      </c>
      <c r="F256" s="410">
        <v>2.7315999999999998</v>
      </c>
      <c r="G256" s="410">
        <v>2.750044968938</v>
      </c>
      <c r="H256" s="392" t="s">
        <v>168</v>
      </c>
      <c r="I256" s="341">
        <v>12850038.65</v>
      </c>
      <c r="J256" s="341">
        <v>12675000</v>
      </c>
      <c r="K256" s="341">
        <v>12675000</v>
      </c>
      <c r="L256" s="387">
        <v>4</v>
      </c>
    </row>
    <row r="257" spans="1:12" s="342" customFormat="1" ht="20.25" x14ac:dyDescent="0.25">
      <c r="A257" s="339" t="s">
        <v>242</v>
      </c>
      <c r="B257" s="340" t="s">
        <v>167</v>
      </c>
      <c r="C257" s="410">
        <v>100</v>
      </c>
      <c r="D257" s="410">
        <v>1.5</v>
      </c>
      <c r="E257" s="410" t="s">
        <v>202</v>
      </c>
      <c r="F257" s="410">
        <v>1.5</v>
      </c>
      <c r="G257" s="410">
        <v>1.510197265977</v>
      </c>
      <c r="H257" s="392" t="s">
        <v>168</v>
      </c>
      <c r="I257" s="341">
        <v>50423427.079999998</v>
      </c>
      <c r="J257" s="341">
        <v>50350000</v>
      </c>
      <c r="K257" s="341">
        <v>50350000</v>
      </c>
      <c r="L257" s="387">
        <v>5</v>
      </c>
    </row>
    <row r="258" spans="1:12" s="342" customFormat="1" ht="20.25" x14ac:dyDescent="0.25">
      <c r="A258" s="339" t="s">
        <v>242</v>
      </c>
      <c r="B258" s="340" t="s">
        <v>167</v>
      </c>
      <c r="C258" s="410">
        <v>100</v>
      </c>
      <c r="D258" s="410">
        <v>2</v>
      </c>
      <c r="E258" s="410" t="s">
        <v>243</v>
      </c>
      <c r="F258" s="410">
        <v>2</v>
      </c>
      <c r="G258" s="410">
        <v>2.0165716700163001</v>
      </c>
      <c r="H258" s="392" t="s">
        <v>168</v>
      </c>
      <c r="I258" s="341">
        <v>3512250</v>
      </c>
      <c r="J258" s="341">
        <v>3500000</v>
      </c>
      <c r="K258" s="341">
        <v>3500000</v>
      </c>
      <c r="L258" s="387">
        <v>1</v>
      </c>
    </row>
    <row r="259" spans="1:12" s="342" customFormat="1" ht="20.25" x14ac:dyDescent="0.25">
      <c r="A259" s="339" t="s">
        <v>242</v>
      </c>
      <c r="B259" s="340" t="s">
        <v>167</v>
      </c>
      <c r="C259" s="410">
        <v>100</v>
      </c>
      <c r="D259" s="410">
        <v>2.4</v>
      </c>
      <c r="E259" s="410" t="s">
        <v>203</v>
      </c>
      <c r="F259" s="410">
        <v>2.4</v>
      </c>
      <c r="G259" s="410">
        <v>2.4216052469781002</v>
      </c>
      <c r="H259" s="392" t="s">
        <v>168</v>
      </c>
      <c r="I259" s="341">
        <v>14487360</v>
      </c>
      <c r="J259" s="341">
        <v>14400000</v>
      </c>
      <c r="K259" s="341">
        <v>14400000</v>
      </c>
      <c r="L259" s="387">
        <v>6</v>
      </c>
    </row>
    <row r="260" spans="1:12" s="342" customFormat="1" ht="20.25" x14ac:dyDescent="0.25">
      <c r="A260" s="339" t="s">
        <v>242</v>
      </c>
      <c r="B260" s="340" t="s">
        <v>167</v>
      </c>
      <c r="C260" s="410">
        <v>100</v>
      </c>
      <c r="D260" s="410">
        <v>2.65</v>
      </c>
      <c r="E260" s="410" t="s">
        <v>208</v>
      </c>
      <c r="F260" s="410">
        <v>2.65</v>
      </c>
      <c r="G260" s="410">
        <v>2.6673594823890001</v>
      </c>
      <c r="H260" s="392" t="s">
        <v>168</v>
      </c>
      <c r="I260" s="341">
        <v>19609236.25</v>
      </c>
      <c r="J260" s="341">
        <v>19350000</v>
      </c>
      <c r="K260" s="341">
        <v>19350000</v>
      </c>
      <c r="L260" s="387">
        <v>5</v>
      </c>
    </row>
    <row r="261" spans="1:12" s="342" customFormat="1" ht="20.25" x14ac:dyDescent="0.25">
      <c r="A261" s="339" t="s">
        <v>242</v>
      </c>
      <c r="B261" s="340" t="s">
        <v>167</v>
      </c>
      <c r="C261" s="410">
        <v>100</v>
      </c>
      <c r="D261" s="410">
        <v>2.65</v>
      </c>
      <c r="E261" s="410" t="s">
        <v>210</v>
      </c>
      <c r="F261" s="410">
        <v>2.65</v>
      </c>
      <c r="G261" s="410">
        <v>2.6666710990886999</v>
      </c>
      <c r="H261" s="392" t="s">
        <v>168</v>
      </c>
      <c r="I261" s="341">
        <v>5069562.5</v>
      </c>
      <c r="J261" s="341">
        <v>5000000</v>
      </c>
      <c r="K261" s="341">
        <v>5000000</v>
      </c>
      <c r="L261" s="387">
        <v>1</v>
      </c>
    </row>
    <row r="262" spans="1:12" s="342" customFormat="1" ht="20.25" x14ac:dyDescent="0.25">
      <c r="A262" s="339" t="s">
        <v>242</v>
      </c>
      <c r="B262" s="340" t="s">
        <v>167</v>
      </c>
      <c r="C262" s="410">
        <v>100</v>
      </c>
      <c r="D262" s="410">
        <v>3</v>
      </c>
      <c r="E262" s="410" t="s">
        <v>231</v>
      </c>
      <c r="F262" s="410">
        <v>3</v>
      </c>
      <c r="G262" s="410">
        <v>3.0003713661676001</v>
      </c>
      <c r="H262" s="392" t="s">
        <v>168</v>
      </c>
      <c r="I262" s="341">
        <v>12357000</v>
      </c>
      <c r="J262" s="341">
        <v>12000000</v>
      </c>
      <c r="K262" s="341">
        <v>12000000</v>
      </c>
      <c r="L262" s="387">
        <v>1</v>
      </c>
    </row>
    <row r="263" spans="1:12" s="342" customFormat="1" ht="20.25" x14ac:dyDescent="0.25">
      <c r="A263" s="339" t="s">
        <v>242</v>
      </c>
      <c r="B263" s="340" t="s">
        <v>167</v>
      </c>
      <c r="C263" s="410">
        <v>100</v>
      </c>
      <c r="D263" s="410">
        <v>3.25</v>
      </c>
      <c r="E263" s="410" t="s">
        <v>426</v>
      </c>
      <c r="F263" s="410">
        <v>3.25</v>
      </c>
      <c r="G263" s="410">
        <v>3.2494195874937</v>
      </c>
      <c r="H263" s="392" t="s">
        <v>168</v>
      </c>
      <c r="I263" s="341">
        <v>17765211.109999999</v>
      </c>
      <c r="J263" s="341">
        <v>17200000</v>
      </c>
      <c r="K263" s="341">
        <v>17200000</v>
      </c>
      <c r="L263" s="387">
        <v>1</v>
      </c>
    </row>
    <row r="264" spans="1:12" s="342" customFormat="1" ht="20.25" x14ac:dyDescent="0.25">
      <c r="A264" s="339"/>
      <c r="B264" s="340"/>
      <c r="C264" s="410"/>
      <c r="D264" s="410"/>
      <c r="E264" s="410"/>
      <c r="F264" s="410"/>
      <c r="G264" s="410"/>
      <c r="H264" s="392" t="s">
        <v>189</v>
      </c>
      <c r="I264" s="345">
        <v>170211317.11000001</v>
      </c>
      <c r="J264" s="345">
        <v>168260000</v>
      </c>
      <c r="K264" s="345">
        <v>168231327.19</v>
      </c>
      <c r="L264" s="383">
        <v>33</v>
      </c>
    </row>
    <row r="265" spans="1:12" s="342" customFormat="1" ht="20.25" x14ac:dyDescent="0.25">
      <c r="A265" s="293" t="s">
        <v>244</v>
      </c>
      <c r="B265" s="340"/>
      <c r="C265" s="410"/>
      <c r="D265" s="410"/>
      <c r="E265" s="410"/>
      <c r="F265" s="410"/>
      <c r="G265" s="410"/>
      <c r="H265" s="392"/>
      <c r="I265" s="341"/>
      <c r="J265" s="341"/>
      <c r="K265" s="341"/>
      <c r="L265" s="387"/>
    </row>
    <row r="266" spans="1:12" s="342" customFormat="1" ht="20.25" x14ac:dyDescent="0.25">
      <c r="A266" s="339" t="s">
        <v>245</v>
      </c>
      <c r="B266" s="340" t="s">
        <v>167</v>
      </c>
      <c r="C266" s="410">
        <v>100</v>
      </c>
      <c r="D266" s="410">
        <v>6</v>
      </c>
      <c r="E266" s="410" t="s">
        <v>211</v>
      </c>
      <c r="F266" s="410">
        <v>6</v>
      </c>
      <c r="G266" s="410">
        <v>6.1677811864498002</v>
      </c>
      <c r="H266" s="392" t="s">
        <v>168</v>
      </c>
      <c r="I266" s="341">
        <v>5025000</v>
      </c>
      <c r="J266" s="341">
        <v>5000000</v>
      </c>
      <c r="K266" s="341">
        <v>5000000</v>
      </c>
      <c r="L266" s="387">
        <v>1</v>
      </c>
    </row>
    <row r="267" spans="1:12" s="342" customFormat="1" ht="20.25" x14ac:dyDescent="0.25">
      <c r="A267" s="339" t="s">
        <v>245</v>
      </c>
      <c r="B267" s="340" t="s">
        <v>167</v>
      </c>
      <c r="C267" s="410">
        <v>100</v>
      </c>
      <c r="D267" s="410">
        <v>6.15</v>
      </c>
      <c r="E267" s="410" t="s">
        <v>211</v>
      </c>
      <c r="F267" s="410">
        <v>6.15</v>
      </c>
      <c r="G267" s="410">
        <v>6.3263490051352997</v>
      </c>
      <c r="H267" s="392" t="s">
        <v>168</v>
      </c>
      <c r="I267" s="341">
        <v>5025625</v>
      </c>
      <c r="J267" s="341">
        <v>5000000</v>
      </c>
      <c r="K267" s="341">
        <v>5000000</v>
      </c>
      <c r="L267" s="387">
        <v>1</v>
      </c>
    </row>
    <row r="268" spans="1:12" s="342" customFormat="1" ht="20.25" x14ac:dyDescent="0.25">
      <c r="A268" s="339" t="s">
        <v>245</v>
      </c>
      <c r="B268" s="340" t="s">
        <v>167</v>
      </c>
      <c r="C268" s="410">
        <v>100</v>
      </c>
      <c r="D268" s="410">
        <v>9.3000000000000007</v>
      </c>
      <c r="E268" s="410" t="s">
        <v>215</v>
      </c>
      <c r="F268" s="410">
        <v>9.3000000000000007</v>
      </c>
      <c r="G268" s="410">
        <v>9.2941765176611</v>
      </c>
      <c r="H268" s="392" t="s">
        <v>168</v>
      </c>
      <c r="I268" s="341">
        <v>328287.5</v>
      </c>
      <c r="J268" s="341">
        <v>300000</v>
      </c>
      <c r="K268" s="341">
        <v>300000</v>
      </c>
      <c r="L268" s="387">
        <v>2</v>
      </c>
    </row>
    <row r="269" spans="1:12" s="342" customFormat="1" ht="20.25" x14ac:dyDescent="0.25">
      <c r="A269" s="339" t="s">
        <v>245</v>
      </c>
      <c r="B269" s="340" t="s">
        <v>167</v>
      </c>
      <c r="C269" s="410">
        <v>100</v>
      </c>
      <c r="D269" s="410">
        <v>9.9</v>
      </c>
      <c r="E269" s="410" t="s">
        <v>215</v>
      </c>
      <c r="F269" s="410">
        <v>9.9</v>
      </c>
      <c r="G269" s="410">
        <v>9.8934135919186001</v>
      </c>
      <c r="H269" s="392" t="s">
        <v>168</v>
      </c>
      <c r="I269" s="341">
        <v>70203.929999999993</v>
      </c>
      <c r="J269" s="341">
        <v>63800</v>
      </c>
      <c r="K269" s="341">
        <v>63800</v>
      </c>
      <c r="L269" s="387">
        <v>1</v>
      </c>
    </row>
    <row r="270" spans="1:12" s="342" customFormat="1" ht="20.25" x14ac:dyDescent="0.25">
      <c r="A270" s="339" t="s">
        <v>245</v>
      </c>
      <c r="B270" s="340" t="s">
        <v>167</v>
      </c>
      <c r="C270" s="410">
        <v>100</v>
      </c>
      <c r="D270" s="410">
        <v>9.9</v>
      </c>
      <c r="E270" s="410" t="s">
        <v>215</v>
      </c>
      <c r="F270" s="410">
        <v>9.9</v>
      </c>
      <c r="G270" s="410">
        <v>9.8934135919186197</v>
      </c>
      <c r="H270" s="392" t="s">
        <v>168</v>
      </c>
      <c r="I270" s="341">
        <v>180461.5</v>
      </c>
      <c r="J270" s="341">
        <v>164000</v>
      </c>
      <c r="K270" s="341">
        <v>164000</v>
      </c>
      <c r="L270" s="387">
        <v>1</v>
      </c>
    </row>
    <row r="271" spans="1:12" s="342" customFormat="1" ht="20.25" x14ac:dyDescent="0.25">
      <c r="A271" s="339" t="s">
        <v>245</v>
      </c>
      <c r="B271" s="340" t="s">
        <v>167</v>
      </c>
      <c r="C271" s="410">
        <v>100</v>
      </c>
      <c r="D271" s="410">
        <v>9.9</v>
      </c>
      <c r="E271" s="410" t="s">
        <v>217</v>
      </c>
      <c r="F271" s="410">
        <v>9.9</v>
      </c>
      <c r="G271" s="410">
        <v>9.8920976848608007</v>
      </c>
      <c r="H271" s="392" t="s">
        <v>168</v>
      </c>
      <c r="I271" s="341">
        <v>572338</v>
      </c>
      <c r="J271" s="341">
        <v>520000</v>
      </c>
      <c r="K271" s="341">
        <v>520000</v>
      </c>
      <c r="L271" s="387">
        <v>1</v>
      </c>
    </row>
    <row r="272" spans="1:12" s="342" customFormat="1" ht="20.25" x14ac:dyDescent="0.25">
      <c r="A272" s="339" t="s">
        <v>245</v>
      </c>
      <c r="B272" s="340" t="s">
        <v>167</v>
      </c>
      <c r="C272" s="410">
        <v>100.05119999999999</v>
      </c>
      <c r="D272" s="410">
        <v>9.5</v>
      </c>
      <c r="E272" s="410" t="s">
        <v>456</v>
      </c>
      <c r="F272" s="410">
        <v>9.1</v>
      </c>
      <c r="G272" s="410">
        <v>9.2424630784946</v>
      </c>
      <c r="H272" s="392" t="s">
        <v>168</v>
      </c>
      <c r="I272" s="341">
        <v>329054.17</v>
      </c>
      <c r="J272" s="341">
        <v>300000</v>
      </c>
      <c r="K272" s="341">
        <v>300153.46000000002</v>
      </c>
      <c r="L272" s="387">
        <v>1</v>
      </c>
    </row>
    <row r="273" spans="1:12" s="342" customFormat="1" ht="20.25" x14ac:dyDescent="0.25">
      <c r="A273" s="339" t="s">
        <v>245</v>
      </c>
      <c r="B273" s="340" t="s">
        <v>167</v>
      </c>
      <c r="C273" s="410">
        <v>100.0936</v>
      </c>
      <c r="D273" s="410">
        <v>8.9</v>
      </c>
      <c r="E273" s="410" t="s">
        <v>457</v>
      </c>
      <c r="F273" s="410">
        <v>8.25</v>
      </c>
      <c r="G273" s="410">
        <v>8.4435465207129994</v>
      </c>
      <c r="H273" s="392" t="s">
        <v>168</v>
      </c>
      <c r="I273" s="341">
        <v>228949.58</v>
      </c>
      <c r="J273" s="341">
        <v>210000</v>
      </c>
      <c r="K273" s="341">
        <v>210196.56</v>
      </c>
      <c r="L273" s="387">
        <v>1</v>
      </c>
    </row>
    <row r="274" spans="1:12" s="342" customFormat="1" ht="20.25" x14ac:dyDescent="0.25">
      <c r="A274" s="339" t="s">
        <v>245</v>
      </c>
      <c r="B274" s="340" t="s">
        <v>167</v>
      </c>
      <c r="C274" s="410">
        <v>100.1301</v>
      </c>
      <c r="D274" s="410">
        <v>8.75</v>
      </c>
      <c r="E274" s="410" t="s">
        <v>225</v>
      </c>
      <c r="F274" s="410">
        <v>7.5</v>
      </c>
      <c r="G274" s="410">
        <v>7.7325286714252996</v>
      </c>
      <c r="H274" s="392" t="s">
        <v>168</v>
      </c>
      <c r="I274" s="341">
        <v>1088472.22</v>
      </c>
      <c r="J274" s="341">
        <v>1000000</v>
      </c>
      <c r="K274" s="341">
        <v>1001300.62</v>
      </c>
      <c r="L274" s="387">
        <v>1</v>
      </c>
    </row>
    <row r="275" spans="1:12" s="342" customFormat="1" ht="20.25" x14ac:dyDescent="0.25">
      <c r="A275" s="339" t="s">
        <v>245</v>
      </c>
      <c r="B275" s="340" t="s">
        <v>167</v>
      </c>
      <c r="C275" s="410">
        <v>100.1572</v>
      </c>
      <c r="D275" s="410">
        <v>9</v>
      </c>
      <c r="E275" s="410" t="s">
        <v>247</v>
      </c>
      <c r="F275" s="410">
        <v>8.3000000000000007</v>
      </c>
      <c r="G275" s="410">
        <v>8.4692773284713994</v>
      </c>
      <c r="H275" s="392" t="s">
        <v>168</v>
      </c>
      <c r="I275" s="341">
        <v>327375</v>
      </c>
      <c r="J275" s="341">
        <v>300000</v>
      </c>
      <c r="K275" s="341">
        <v>300471.67999999999</v>
      </c>
      <c r="L275" s="387">
        <v>1</v>
      </c>
    </row>
    <row r="276" spans="1:12" s="343" customFormat="1" ht="20.25" x14ac:dyDescent="0.25">
      <c r="A276" s="339" t="s">
        <v>245</v>
      </c>
      <c r="B276" s="340" t="s">
        <v>167</v>
      </c>
      <c r="C276" s="410">
        <v>100.39279999999999</v>
      </c>
      <c r="D276" s="410">
        <v>7.55</v>
      </c>
      <c r="E276" s="410" t="s">
        <v>246</v>
      </c>
      <c r="F276" s="410">
        <v>5.5</v>
      </c>
      <c r="G276" s="410">
        <v>5.6232131799409997</v>
      </c>
      <c r="H276" s="392" t="s">
        <v>168</v>
      </c>
      <c r="I276" s="341">
        <v>5080743.05</v>
      </c>
      <c r="J276" s="341">
        <v>5000000</v>
      </c>
      <c r="K276" s="341">
        <v>5019642</v>
      </c>
      <c r="L276" s="387">
        <v>2</v>
      </c>
    </row>
    <row r="277" spans="1:12" s="343" customFormat="1" ht="20.25" x14ac:dyDescent="0.25">
      <c r="A277" s="339"/>
      <c r="B277" s="340"/>
      <c r="C277" s="410"/>
      <c r="D277" s="410"/>
      <c r="E277" s="410"/>
      <c r="F277" s="410"/>
      <c r="G277" s="410"/>
      <c r="H277" s="392" t="s">
        <v>189</v>
      </c>
      <c r="I277" s="345">
        <v>18256509.949999999</v>
      </c>
      <c r="J277" s="345">
        <v>17857800</v>
      </c>
      <c r="K277" s="345">
        <v>17879564.32</v>
      </c>
      <c r="L277" s="383">
        <v>13</v>
      </c>
    </row>
    <row r="278" spans="1:12" s="342" customFormat="1" ht="20.25" x14ac:dyDescent="0.25">
      <c r="A278" s="293" t="s">
        <v>355</v>
      </c>
      <c r="B278" s="340"/>
      <c r="C278" s="410"/>
      <c r="D278" s="410"/>
      <c r="E278" s="410"/>
      <c r="F278" s="410"/>
      <c r="G278" s="410"/>
      <c r="H278" s="392"/>
      <c r="I278" s="341"/>
      <c r="J278" s="341"/>
      <c r="K278" s="341"/>
      <c r="L278" s="387"/>
    </row>
    <row r="279" spans="1:12" s="342" customFormat="1" ht="20.25" x14ac:dyDescent="0.25">
      <c r="A279" s="339" t="s">
        <v>207</v>
      </c>
      <c r="B279" s="340" t="s">
        <v>167</v>
      </c>
      <c r="C279" s="410">
        <v>99.364199999999997</v>
      </c>
      <c r="D279" s="410">
        <v>9.5</v>
      </c>
      <c r="E279" s="410" t="s">
        <v>295</v>
      </c>
      <c r="F279" s="410"/>
      <c r="G279" s="410">
        <v>11</v>
      </c>
      <c r="H279" s="392" t="s">
        <v>169</v>
      </c>
      <c r="I279" s="341">
        <v>45000</v>
      </c>
      <c r="J279" s="341">
        <v>45000</v>
      </c>
      <c r="K279" s="341">
        <v>44713.88</v>
      </c>
      <c r="L279" s="387">
        <v>1</v>
      </c>
    </row>
    <row r="280" spans="1:12" s="342" customFormat="1" ht="20.25" x14ac:dyDescent="0.25">
      <c r="A280" s="339"/>
      <c r="B280" s="340"/>
      <c r="C280" s="410"/>
      <c r="D280" s="410"/>
      <c r="E280" s="410"/>
      <c r="F280" s="410"/>
      <c r="G280" s="410"/>
      <c r="H280" s="392" t="s">
        <v>189</v>
      </c>
      <c r="I280" s="345">
        <v>45000</v>
      </c>
      <c r="J280" s="345">
        <v>45000</v>
      </c>
      <c r="K280" s="345">
        <v>44713.88</v>
      </c>
      <c r="L280" s="383">
        <v>1</v>
      </c>
    </row>
    <row r="281" spans="1:12" s="342" customFormat="1" ht="20.25" x14ac:dyDescent="0.25">
      <c r="A281" s="293" t="s">
        <v>177</v>
      </c>
      <c r="B281" s="340"/>
      <c r="C281" s="410"/>
      <c r="D281" s="410"/>
      <c r="E281" s="410"/>
      <c r="F281" s="410"/>
      <c r="G281" s="410"/>
      <c r="H281" s="392"/>
      <c r="I281" s="341"/>
      <c r="J281" s="341"/>
      <c r="K281" s="341"/>
      <c r="L281" s="387"/>
    </row>
    <row r="282" spans="1:12" s="342" customFormat="1" ht="20.25" x14ac:dyDescent="0.25">
      <c r="A282" s="339" t="s">
        <v>458</v>
      </c>
      <c r="B282" s="340" t="s">
        <v>167</v>
      </c>
      <c r="C282" s="410">
        <v>99.428299999999993</v>
      </c>
      <c r="D282" s="410"/>
      <c r="E282" s="410" t="s">
        <v>459</v>
      </c>
      <c r="F282" s="410">
        <v>9</v>
      </c>
      <c r="G282" s="410">
        <v>9.3892283080694003</v>
      </c>
      <c r="H282" s="392" t="s">
        <v>168</v>
      </c>
      <c r="I282" s="341">
        <v>23019.19</v>
      </c>
      <c r="J282" s="341">
        <v>23641.9</v>
      </c>
      <c r="K282" s="341">
        <v>22887.59</v>
      </c>
      <c r="L282" s="387">
        <v>1</v>
      </c>
    </row>
    <row r="283" spans="1:12" s="343" customFormat="1" ht="20.25" x14ac:dyDescent="0.25">
      <c r="A283" s="339" t="s">
        <v>458</v>
      </c>
      <c r="B283" s="340" t="s">
        <v>167</v>
      </c>
      <c r="C283" s="410">
        <v>99.626400000000004</v>
      </c>
      <c r="D283" s="410"/>
      <c r="E283" s="410" t="s">
        <v>454</v>
      </c>
      <c r="F283" s="410">
        <v>9</v>
      </c>
      <c r="G283" s="410">
        <v>9.3990117605939005</v>
      </c>
      <c r="H283" s="392" t="s">
        <v>168</v>
      </c>
      <c r="I283" s="341">
        <v>22996.87</v>
      </c>
      <c r="J283" s="341">
        <v>23618.97</v>
      </c>
      <c r="K283" s="341">
        <v>22910.95</v>
      </c>
      <c r="L283" s="387">
        <v>1</v>
      </c>
    </row>
    <row r="284" spans="1:12" s="343" customFormat="1" ht="20.25" x14ac:dyDescent="0.25">
      <c r="A284" s="339" t="s">
        <v>332</v>
      </c>
      <c r="B284" s="340" t="s">
        <v>167</v>
      </c>
      <c r="C284" s="410">
        <v>98.139399999999995</v>
      </c>
      <c r="D284" s="410"/>
      <c r="E284" s="410" t="s">
        <v>226</v>
      </c>
      <c r="F284" s="410">
        <v>10.5</v>
      </c>
      <c r="G284" s="410">
        <v>10.961941920123</v>
      </c>
      <c r="H284" s="392" t="s">
        <v>168</v>
      </c>
      <c r="I284" s="341">
        <v>160499.94</v>
      </c>
      <c r="J284" s="341">
        <v>163358.72</v>
      </c>
      <c r="K284" s="341">
        <v>157513.74</v>
      </c>
      <c r="L284" s="387">
        <v>1</v>
      </c>
    </row>
    <row r="285" spans="1:12" s="342" customFormat="1" ht="20.25" x14ac:dyDescent="0.25">
      <c r="A285" s="339"/>
      <c r="B285" s="340"/>
      <c r="C285" s="410"/>
      <c r="D285" s="410"/>
      <c r="E285" s="410"/>
      <c r="F285" s="410"/>
      <c r="G285" s="410"/>
      <c r="H285" s="392" t="s">
        <v>189</v>
      </c>
      <c r="I285" s="345">
        <v>206516</v>
      </c>
      <c r="J285" s="345">
        <v>210619.59</v>
      </c>
      <c r="K285" s="345">
        <v>203312.28</v>
      </c>
      <c r="L285" s="383">
        <v>3</v>
      </c>
    </row>
    <row r="286" spans="1:12" s="342" customFormat="1" ht="20.25" x14ac:dyDescent="0.25">
      <c r="A286" s="293" t="s">
        <v>354</v>
      </c>
      <c r="B286" s="340"/>
      <c r="C286" s="410"/>
      <c r="D286" s="410"/>
      <c r="E286" s="410"/>
      <c r="F286" s="410"/>
      <c r="G286" s="410"/>
      <c r="H286" s="392"/>
      <c r="I286" s="341"/>
      <c r="J286" s="341"/>
      <c r="K286" s="341"/>
      <c r="L286" s="387"/>
    </row>
    <row r="287" spans="1:12" s="342" customFormat="1" ht="20.25" x14ac:dyDescent="0.25">
      <c r="A287" s="339" t="s">
        <v>212</v>
      </c>
      <c r="B287" s="340" t="s">
        <v>167</v>
      </c>
      <c r="C287" s="410">
        <v>93.020899999999997</v>
      </c>
      <c r="D287" s="410"/>
      <c r="E287" s="410" t="s">
        <v>460</v>
      </c>
      <c r="F287" s="410">
        <v>9.25</v>
      </c>
      <c r="G287" s="410">
        <v>9.3293080407279998</v>
      </c>
      <c r="H287" s="392" t="s">
        <v>168</v>
      </c>
      <c r="I287" s="341">
        <v>970005.95</v>
      </c>
      <c r="J287" s="341">
        <v>970005.95</v>
      </c>
      <c r="K287" s="341">
        <v>902307.8</v>
      </c>
      <c r="L287" s="387">
        <v>1</v>
      </c>
    </row>
    <row r="288" spans="1:12" s="342" customFormat="1" ht="20.25" x14ac:dyDescent="0.25">
      <c r="A288" s="339" t="s">
        <v>212</v>
      </c>
      <c r="B288" s="340" t="s">
        <v>167</v>
      </c>
      <c r="C288" s="410">
        <v>93.162300000000002</v>
      </c>
      <c r="D288" s="410"/>
      <c r="E288" s="410" t="s">
        <v>461</v>
      </c>
      <c r="F288" s="410">
        <v>9.75</v>
      </c>
      <c r="G288" s="410">
        <v>9.8656340897047006</v>
      </c>
      <c r="H288" s="392" t="s">
        <v>168</v>
      </c>
      <c r="I288" s="341">
        <v>486554.72</v>
      </c>
      <c r="J288" s="341">
        <v>486554.72</v>
      </c>
      <c r="K288" s="341">
        <v>453285.46</v>
      </c>
      <c r="L288" s="387">
        <v>1</v>
      </c>
    </row>
    <row r="289" spans="1:12" s="342" customFormat="1" ht="20.25" x14ac:dyDescent="0.25">
      <c r="A289" s="339"/>
      <c r="B289" s="340"/>
      <c r="C289" s="410"/>
      <c r="D289" s="410"/>
      <c r="E289" s="410"/>
      <c r="F289" s="410"/>
      <c r="G289" s="410"/>
      <c r="H289" s="392" t="s">
        <v>189</v>
      </c>
      <c r="I289" s="345">
        <v>1456560.67</v>
      </c>
      <c r="J289" s="345">
        <v>1456560.67</v>
      </c>
      <c r="K289" s="345">
        <v>1355593.26</v>
      </c>
      <c r="L289" s="383">
        <v>2</v>
      </c>
    </row>
    <row r="290" spans="1:12" s="342" customFormat="1" ht="20.25" x14ac:dyDescent="0.25">
      <c r="A290" s="293" t="s">
        <v>172</v>
      </c>
      <c r="B290" s="340"/>
      <c r="C290" s="410"/>
      <c r="D290" s="410"/>
      <c r="E290" s="410"/>
      <c r="F290" s="410"/>
      <c r="G290" s="410"/>
      <c r="H290" s="392"/>
      <c r="I290" s="341"/>
      <c r="J290" s="341"/>
      <c r="K290" s="341"/>
      <c r="L290" s="387"/>
    </row>
    <row r="291" spans="1:12" s="342" customFormat="1" ht="20.25" x14ac:dyDescent="0.25">
      <c r="A291" s="339" t="s">
        <v>173</v>
      </c>
      <c r="B291" s="340" t="s">
        <v>167</v>
      </c>
      <c r="C291" s="410">
        <v>93</v>
      </c>
      <c r="D291" s="410"/>
      <c r="E291" s="410"/>
      <c r="F291" s="410"/>
      <c r="G291" s="410"/>
      <c r="H291" s="392" t="s">
        <v>250</v>
      </c>
      <c r="I291" s="341">
        <v>237.32</v>
      </c>
      <c r="J291" s="341">
        <v>237.32</v>
      </c>
      <c r="K291" s="341">
        <v>220.71</v>
      </c>
      <c r="L291" s="387">
        <v>2</v>
      </c>
    </row>
    <row r="292" spans="1:12" s="342" customFormat="1" ht="20.25" x14ac:dyDescent="0.25">
      <c r="A292" s="339" t="s">
        <v>173</v>
      </c>
      <c r="B292" s="340" t="s">
        <v>167</v>
      </c>
      <c r="C292" s="410">
        <v>95</v>
      </c>
      <c r="D292" s="410"/>
      <c r="E292" s="410"/>
      <c r="F292" s="410"/>
      <c r="G292" s="410"/>
      <c r="H292" s="392" t="s">
        <v>250</v>
      </c>
      <c r="I292" s="341">
        <v>363.24</v>
      </c>
      <c r="J292" s="341">
        <v>363.24</v>
      </c>
      <c r="K292" s="341">
        <v>345.08</v>
      </c>
      <c r="L292" s="387">
        <v>2</v>
      </c>
    </row>
    <row r="293" spans="1:12" s="342" customFormat="1" ht="20.25" x14ac:dyDescent="0.25">
      <c r="A293" s="339" t="s">
        <v>173</v>
      </c>
      <c r="B293" s="340" t="s">
        <v>167</v>
      </c>
      <c r="C293" s="410">
        <v>97</v>
      </c>
      <c r="D293" s="410"/>
      <c r="E293" s="410"/>
      <c r="F293" s="410"/>
      <c r="G293" s="410"/>
      <c r="H293" s="392" t="s">
        <v>250</v>
      </c>
      <c r="I293" s="341">
        <v>3765.68</v>
      </c>
      <c r="J293" s="341">
        <v>3765.68</v>
      </c>
      <c r="K293" s="341">
        <v>3652.71</v>
      </c>
      <c r="L293" s="387">
        <v>10</v>
      </c>
    </row>
    <row r="294" spans="1:12" s="342" customFormat="1" ht="20.25" x14ac:dyDescent="0.25">
      <c r="A294" s="339" t="s">
        <v>173</v>
      </c>
      <c r="B294" s="340" t="s">
        <v>167</v>
      </c>
      <c r="C294" s="410">
        <v>97.1</v>
      </c>
      <c r="D294" s="410"/>
      <c r="E294" s="410"/>
      <c r="F294" s="410"/>
      <c r="G294" s="410"/>
      <c r="H294" s="392" t="s">
        <v>250</v>
      </c>
      <c r="I294" s="341">
        <v>108</v>
      </c>
      <c r="J294" s="341">
        <v>108</v>
      </c>
      <c r="K294" s="341">
        <v>104.87</v>
      </c>
      <c r="L294" s="387">
        <v>1</v>
      </c>
    </row>
    <row r="295" spans="1:12" s="342" customFormat="1" ht="20.25" x14ac:dyDescent="0.25">
      <c r="A295" s="339" t="s">
        <v>173</v>
      </c>
      <c r="B295" s="340" t="s">
        <v>167</v>
      </c>
      <c r="C295" s="410">
        <v>97.5</v>
      </c>
      <c r="D295" s="410"/>
      <c r="E295" s="410"/>
      <c r="F295" s="410"/>
      <c r="G295" s="410"/>
      <c r="H295" s="392" t="s">
        <v>250</v>
      </c>
      <c r="I295" s="341">
        <v>5301.63</v>
      </c>
      <c r="J295" s="341">
        <v>5301.63</v>
      </c>
      <c r="K295" s="341">
        <v>5169.09</v>
      </c>
      <c r="L295" s="387">
        <v>10</v>
      </c>
    </row>
    <row r="296" spans="1:12" s="342" customFormat="1" ht="20.25" x14ac:dyDescent="0.25">
      <c r="A296" s="339" t="s">
        <v>173</v>
      </c>
      <c r="B296" s="340" t="s">
        <v>167</v>
      </c>
      <c r="C296" s="410">
        <v>98</v>
      </c>
      <c r="D296" s="410"/>
      <c r="E296" s="410"/>
      <c r="F296" s="410"/>
      <c r="G296" s="410"/>
      <c r="H296" s="392" t="s">
        <v>250</v>
      </c>
      <c r="I296" s="341">
        <v>42301.41</v>
      </c>
      <c r="J296" s="341">
        <v>42301.41</v>
      </c>
      <c r="K296" s="341">
        <v>41455.42</v>
      </c>
      <c r="L296" s="387">
        <v>52</v>
      </c>
    </row>
    <row r="297" spans="1:12" s="342" customFormat="1" ht="20.25" x14ac:dyDescent="0.25">
      <c r="A297" s="339" t="s">
        <v>173</v>
      </c>
      <c r="B297" s="340" t="s">
        <v>167</v>
      </c>
      <c r="C297" s="410">
        <v>98.05</v>
      </c>
      <c r="D297" s="410"/>
      <c r="E297" s="410"/>
      <c r="F297" s="410"/>
      <c r="G297" s="410"/>
      <c r="H297" s="392" t="s">
        <v>250</v>
      </c>
      <c r="I297" s="341">
        <v>630</v>
      </c>
      <c r="J297" s="341">
        <v>630</v>
      </c>
      <c r="K297" s="341">
        <v>617.72</v>
      </c>
      <c r="L297" s="387">
        <v>1</v>
      </c>
    </row>
    <row r="298" spans="1:12" s="342" customFormat="1" ht="20.25" x14ac:dyDescent="0.25">
      <c r="A298" s="339" t="s">
        <v>173</v>
      </c>
      <c r="B298" s="340" t="s">
        <v>167</v>
      </c>
      <c r="C298" s="410">
        <v>98.25</v>
      </c>
      <c r="D298" s="410"/>
      <c r="E298" s="410"/>
      <c r="F298" s="410"/>
      <c r="G298" s="410"/>
      <c r="H298" s="392" t="s">
        <v>250</v>
      </c>
      <c r="I298" s="341">
        <v>466.2</v>
      </c>
      <c r="J298" s="341">
        <v>466.2</v>
      </c>
      <c r="K298" s="341">
        <v>458.04</v>
      </c>
      <c r="L298" s="387">
        <v>1</v>
      </c>
    </row>
    <row r="299" spans="1:12" s="342" customFormat="1" ht="20.25" x14ac:dyDescent="0.25">
      <c r="A299" s="339" t="s">
        <v>173</v>
      </c>
      <c r="B299" s="340" t="s">
        <v>167</v>
      </c>
      <c r="C299" s="410">
        <v>98.32</v>
      </c>
      <c r="D299" s="410"/>
      <c r="E299" s="410"/>
      <c r="F299" s="410"/>
      <c r="G299" s="410"/>
      <c r="H299" s="392" t="s">
        <v>250</v>
      </c>
      <c r="I299" s="341">
        <v>731.24</v>
      </c>
      <c r="J299" s="341">
        <v>731.24</v>
      </c>
      <c r="K299" s="341">
        <v>718.96</v>
      </c>
      <c r="L299" s="387">
        <v>1</v>
      </c>
    </row>
    <row r="300" spans="1:12" s="342" customFormat="1" ht="20.25" x14ac:dyDescent="0.25">
      <c r="A300" s="339" t="s">
        <v>173</v>
      </c>
      <c r="B300" s="340" t="s">
        <v>167</v>
      </c>
      <c r="C300" s="410">
        <v>98.5</v>
      </c>
      <c r="D300" s="410"/>
      <c r="E300" s="410"/>
      <c r="F300" s="410"/>
      <c r="G300" s="410"/>
      <c r="H300" s="392" t="s">
        <v>250</v>
      </c>
      <c r="I300" s="341">
        <v>31718.5</v>
      </c>
      <c r="J300" s="341">
        <v>31718.5</v>
      </c>
      <c r="K300" s="341">
        <v>31242.75</v>
      </c>
      <c r="L300" s="387">
        <v>26</v>
      </c>
    </row>
    <row r="301" spans="1:12" s="342" customFormat="1" ht="20.25" x14ac:dyDescent="0.25">
      <c r="A301" s="339" t="s">
        <v>173</v>
      </c>
      <c r="B301" s="340" t="s">
        <v>167</v>
      </c>
      <c r="C301" s="410">
        <v>98.61</v>
      </c>
      <c r="D301" s="410"/>
      <c r="E301" s="410"/>
      <c r="F301" s="410"/>
      <c r="G301" s="410"/>
      <c r="H301" s="392" t="s">
        <v>250</v>
      </c>
      <c r="I301" s="341">
        <v>5000</v>
      </c>
      <c r="J301" s="341">
        <v>5000</v>
      </c>
      <c r="K301" s="341">
        <v>4930.5</v>
      </c>
      <c r="L301" s="387">
        <v>1</v>
      </c>
    </row>
    <row r="302" spans="1:12" s="342" customFormat="1" ht="20.25" x14ac:dyDescent="0.25">
      <c r="A302" s="339" t="s">
        <v>173</v>
      </c>
      <c r="B302" s="340" t="s">
        <v>167</v>
      </c>
      <c r="C302" s="410">
        <v>98.75</v>
      </c>
      <c r="D302" s="410"/>
      <c r="E302" s="410"/>
      <c r="F302" s="410"/>
      <c r="G302" s="410"/>
      <c r="H302" s="392" t="s">
        <v>250</v>
      </c>
      <c r="I302" s="341">
        <v>7589.22</v>
      </c>
      <c r="J302" s="341">
        <v>7589.22</v>
      </c>
      <c r="K302" s="341">
        <v>7494.36</v>
      </c>
      <c r="L302" s="387">
        <v>4</v>
      </c>
    </row>
    <row r="303" spans="1:12" s="342" customFormat="1" ht="20.25" x14ac:dyDescent="0.25">
      <c r="A303" s="339" t="s">
        <v>173</v>
      </c>
      <c r="B303" s="340" t="s">
        <v>167</v>
      </c>
      <c r="C303" s="410">
        <v>98.77</v>
      </c>
      <c r="D303" s="410"/>
      <c r="E303" s="410"/>
      <c r="F303" s="410"/>
      <c r="G303" s="410"/>
      <c r="H303" s="392" t="s">
        <v>250</v>
      </c>
      <c r="I303" s="341">
        <v>985.48</v>
      </c>
      <c r="J303" s="341">
        <v>985.48</v>
      </c>
      <c r="K303" s="341">
        <v>973.36</v>
      </c>
      <c r="L303" s="387">
        <v>1</v>
      </c>
    </row>
    <row r="304" spans="1:12" s="342" customFormat="1" ht="20.25" x14ac:dyDescent="0.25">
      <c r="A304" s="339" t="s">
        <v>173</v>
      </c>
      <c r="B304" s="340" t="s">
        <v>167</v>
      </c>
      <c r="C304" s="410">
        <v>98.8</v>
      </c>
      <c r="D304" s="410"/>
      <c r="E304" s="410"/>
      <c r="F304" s="410"/>
      <c r="G304" s="410"/>
      <c r="H304" s="392" t="s">
        <v>250</v>
      </c>
      <c r="I304" s="341">
        <v>432.14</v>
      </c>
      <c r="J304" s="341">
        <v>432.14</v>
      </c>
      <c r="K304" s="341">
        <v>426.95</v>
      </c>
      <c r="L304" s="387">
        <v>1</v>
      </c>
    </row>
    <row r="305" spans="1:12" s="342" customFormat="1" ht="20.25" x14ac:dyDescent="0.25">
      <c r="A305" s="339" t="s">
        <v>173</v>
      </c>
      <c r="B305" s="340" t="s">
        <v>167</v>
      </c>
      <c r="C305" s="410">
        <v>99</v>
      </c>
      <c r="D305" s="410"/>
      <c r="E305" s="410"/>
      <c r="F305" s="410"/>
      <c r="G305" s="410"/>
      <c r="H305" s="392" t="s">
        <v>250</v>
      </c>
      <c r="I305" s="341">
        <v>287456.53999999998</v>
      </c>
      <c r="J305" s="341">
        <v>287456.53999999998</v>
      </c>
      <c r="K305" s="341">
        <v>284582.01</v>
      </c>
      <c r="L305" s="387">
        <v>101</v>
      </c>
    </row>
    <row r="306" spans="1:12" s="342" customFormat="1" ht="20.25" x14ac:dyDescent="0.25">
      <c r="A306" s="339" t="s">
        <v>173</v>
      </c>
      <c r="B306" s="340" t="s">
        <v>167</v>
      </c>
      <c r="C306" s="410">
        <v>99.01</v>
      </c>
      <c r="D306" s="410"/>
      <c r="E306" s="410"/>
      <c r="F306" s="410"/>
      <c r="G306" s="410"/>
      <c r="H306" s="392" t="s">
        <v>250</v>
      </c>
      <c r="I306" s="341">
        <v>1190.58</v>
      </c>
      <c r="J306" s="341">
        <v>1190.58</v>
      </c>
      <c r="K306" s="341">
        <v>1178.79</v>
      </c>
      <c r="L306" s="387">
        <v>1</v>
      </c>
    </row>
    <row r="307" spans="1:12" s="342" customFormat="1" ht="20.25" x14ac:dyDescent="0.25">
      <c r="A307" s="339" t="s">
        <v>173</v>
      </c>
      <c r="B307" s="340" t="s">
        <v>167</v>
      </c>
      <c r="C307" s="410">
        <v>99.02</v>
      </c>
      <c r="D307" s="410"/>
      <c r="E307" s="410"/>
      <c r="F307" s="410"/>
      <c r="G307" s="410"/>
      <c r="H307" s="392" t="s">
        <v>250</v>
      </c>
      <c r="I307" s="341">
        <v>6658.83</v>
      </c>
      <c r="J307" s="341">
        <v>6658.83</v>
      </c>
      <c r="K307" s="341">
        <v>6593.57</v>
      </c>
      <c r="L307" s="387">
        <v>1</v>
      </c>
    </row>
    <row r="308" spans="1:12" s="342" customFormat="1" ht="20.25" x14ac:dyDescent="0.25">
      <c r="A308" s="339" t="s">
        <v>173</v>
      </c>
      <c r="B308" s="340" t="s">
        <v>167</v>
      </c>
      <c r="C308" s="410">
        <v>99.05</v>
      </c>
      <c r="D308" s="410"/>
      <c r="E308" s="410"/>
      <c r="F308" s="410"/>
      <c r="G308" s="410"/>
      <c r="H308" s="392" t="s">
        <v>250</v>
      </c>
      <c r="I308" s="341">
        <v>151265.49</v>
      </c>
      <c r="J308" s="341">
        <v>151265.49</v>
      </c>
      <c r="K308" s="341">
        <v>149828.47</v>
      </c>
      <c r="L308" s="387">
        <v>29</v>
      </c>
    </row>
    <row r="309" spans="1:12" s="342" customFormat="1" ht="20.25" x14ac:dyDescent="0.25">
      <c r="A309" s="339" t="s">
        <v>173</v>
      </c>
      <c r="B309" s="340" t="s">
        <v>167</v>
      </c>
      <c r="C309" s="410">
        <v>99.055700000000002</v>
      </c>
      <c r="D309" s="410"/>
      <c r="E309" s="410"/>
      <c r="F309" s="410"/>
      <c r="G309" s="410"/>
      <c r="H309" s="392" t="s">
        <v>250</v>
      </c>
      <c r="I309" s="341">
        <v>2115.5300000000002</v>
      </c>
      <c r="J309" s="341">
        <v>2115.5300000000002</v>
      </c>
      <c r="K309" s="341">
        <v>2095.5500000000002</v>
      </c>
      <c r="L309" s="387">
        <v>1</v>
      </c>
    </row>
    <row r="310" spans="1:12" s="342" customFormat="1" ht="20.25" x14ac:dyDescent="0.25">
      <c r="A310" s="339" t="s">
        <v>173</v>
      </c>
      <c r="B310" s="340" t="s">
        <v>167</v>
      </c>
      <c r="C310" s="410">
        <v>99.06</v>
      </c>
      <c r="D310" s="410"/>
      <c r="E310" s="410"/>
      <c r="F310" s="410"/>
      <c r="G310" s="410"/>
      <c r="H310" s="392" t="s">
        <v>250</v>
      </c>
      <c r="I310" s="341">
        <v>16762.150000000001</v>
      </c>
      <c r="J310" s="341">
        <v>16762.150000000001</v>
      </c>
      <c r="K310" s="341">
        <v>16604.59</v>
      </c>
      <c r="L310" s="387">
        <v>3</v>
      </c>
    </row>
    <row r="311" spans="1:12" s="342" customFormat="1" ht="20.25" x14ac:dyDescent="0.25">
      <c r="A311" s="339" t="s">
        <v>173</v>
      </c>
      <c r="B311" s="340" t="s">
        <v>167</v>
      </c>
      <c r="C311" s="410">
        <v>99.08</v>
      </c>
      <c r="D311" s="410"/>
      <c r="E311" s="410"/>
      <c r="F311" s="410"/>
      <c r="G311" s="410"/>
      <c r="H311" s="392" t="s">
        <v>250</v>
      </c>
      <c r="I311" s="341">
        <v>4151.33</v>
      </c>
      <c r="J311" s="341">
        <v>4151.33</v>
      </c>
      <c r="K311" s="341">
        <v>4113.1400000000003</v>
      </c>
      <c r="L311" s="387">
        <v>1</v>
      </c>
    </row>
    <row r="312" spans="1:12" s="342" customFormat="1" ht="20.25" x14ac:dyDescent="0.25">
      <c r="A312" s="339" t="s">
        <v>173</v>
      </c>
      <c r="B312" s="340" t="s">
        <v>167</v>
      </c>
      <c r="C312" s="410">
        <v>99.1</v>
      </c>
      <c r="D312" s="410"/>
      <c r="E312" s="410"/>
      <c r="F312" s="410"/>
      <c r="G312" s="410"/>
      <c r="H312" s="392" t="s">
        <v>250</v>
      </c>
      <c r="I312" s="341">
        <v>248418.4</v>
      </c>
      <c r="J312" s="341">
        <v>248418.4</v>
      </c>
      <c r="K312" s="341">
        <v>246182.63</v>
      </c>
      <c r="L312" s="387">
        <v>30</v>
      </c>
    </row>
    <row r="313" spans="1:12" s="342" customFormat="1" ht="20.25" x14ac:dyDescent="0.25">
      <c r="A313" s="339" t="s">
        <v>173</v>
      </c>
      <c r="B313" s="340" t="s">
        <v>167</v>
      </c>
      <c r="C313" s="410">
        <v>99.11</v>
      </c>
      <c r="D313" s="410"/>
      <c r="E313" s="410"/>
      <c r="F313" s="410"/>
      <c r="G313" s="410"/>
      <c r="H313" s="392" t="s">
        <v>250</v>
      </c>
      <c r="I313" s="341">
        <v>18483.21</v>
      </c>
      <c r="J313" s="341">
        <v>18483.21</v>
      </c>
      <c r="K313" s="341">
        <v>18318.71</v>
      </c>
      <c r="L313" s="387">
        <v>2</v>
      </c>
    </row>
    <row r="314" spans="1:12" s="342" customFormat="1" ht="20.25" x14ac:dyDescent="0.25">
      <c r="A314" s="339" t="s">
        <v>173</v>
      </c>
      <c r="B314" s="340" t="s">
        <v>167</v>
      </c>
      <c r="C314" s="410">
        <v>99.12</v>
      </c>
      <c r="D314" s="410"/>
      <c r="E314" s="410"/>
      <c r="F314" s="410"/>
      <c r="G314" s="410"/>
      <c r="H314" s="392" t="s">
        <v>250</v>
      </c>
      <c r="I314" s="341">
        <v>41550.730000000003</v>
      </c>
      <c r="J314" s="341">
        <v>41550.730000000003</v>
      </c>
      <c r="K314" s="341">
        <v>41185.089999999997</v>
      </c>
      <c r="L314" s="387">
        <v>3</v>
      </c>
    </row>
    <row r="315" spans="1:12" s="342" customFormat="1" ht="20.25" x14ac:dyDescent="0.25">
      <c r="A315" s="339" t="s">
        <v>173</v>
      </c>
      <c r="B315" s="340" t="s">
        <v>167</v>
      </c>
      <c r="C315" s="410">
        <v>99.15</v>
      </c>
      <c r="D315" s="410"/>
      <c r="E315" s="410"/>
      <c r="F315" s="410"/>
      <c r="G315" s="410"/>
      <c r="H315" s="392" t="s">
        <v>250</v>
      </c>
      <c r="I315" s="341">
        <v>271974.7</v>
      </c>
      <c r="J315" s="341">
        <v>271974.7</v>
      </c>
      <c r="K315" s="341">
        <v>269662.92</v>
      </c>
      <c r="L315" s="387">
        <v>25</v>
      </c>
    </row>
    <row r="316" spans="1:12" s="342" customFormat="1" ht="20.25" x14ac:dyDescent="0.25">
      <c r="A316" s="339" t="s">
        <v>173</v>
      </c>
      <c r="B316" s="340" t="s">
        <v>167</v>
      </c>
      <c r="C316" s="410">
        <v>99.16</v>
      </c>
      <c r="D316" s="410"/>
      <c r="E316" s="410"/>
      <c r="F316" s="410"/>
      <c r="G316" s="410"/>
      <c r="H316" s="392" t="s">
        <v>250</v>
      </c>
      <c r="I316" s="341">
        <v>22247.96</v>
      </c>
      <c r="J316" s="341">
        <v>22247.96</v>
      </c>
      <c r="K316" s="341">
        <v>22061.08</v>
      </c>
      <c r="L316" s="387">
        <v>2</v>
      </c>
    </row>
    <row r="317" spans="1:12" s="342" customFormat="1" ht="20.25" x14ac:dyDescent="0.25">
      <c r="A317" s="339" t="s">
        <v>173</v>
      </c>
      <c r="B317" s="340" t="s">
        <v>167</v>
      </c>
      <c r="C317" s="410">
        <v>99.17</v>
      </c>
      <c r="D317" s="410"/>
      <c r="E317" s="410"/>
      <c r="F317" s="410"/>
      <c r="G317" s="410"/>
      <c r="H317" s="392" t="s">
        <v>250</v>
      </c>
      <c r="I317" s="341">
        <v>10200</v>
      </c>
      <c r="J317" s="341">
        <v>10200</v>
      </c>
      <c r="K317" s="341">
        <v>10115.34</v>
      </c>
      <c r="L317" s="387">
        <v>1</v>
      </c>
    </row>
    <row r="318" spans="1:12" s="342" customFormat="1" ht="20.25" x14ac:dyDescent="0.25">
      <c r="A318" s="339" t="s">
        <v>173</v>
      </c>
      <c r="B318" s="340" t="s">
        <v>167</v>
      </c>
      <c r="C318" s="410">
        <v>99.174999999999997</v>
      </c>
      <c r="D318" s="410"/>
      <c r="E318" s="410"/>
      <c r="F318" s="410"/>
      <c r="G318" s="410"/>
      <c r="H318" s="392" t="s">
        <v>250</v>
      </c>
      <c r="I318" s="341">
        <v>33598.75</v>
      </c>
      <c r="J318" s="341">
        <v>33598.75</v>
      </c>
      <c r="K318" s="341">
        <v>33321.56</v>
      </c>
      <c r="L318" s="387">
        <v>1</v>
      </c>
    </row>
    <row r="319" spans="1:12" s="342" customFormat="1" ht="20.25" x14ac:dyDescent="0.25">
      <c r="A319" s="339" t="s">
        <v>173</v>
      </c>
      <c r="B319" s="340" t="s">
        <v>167</v>
      </c>
      <c r="C319" s="410">
        <v>99.18</v>
      </c>
      <c r="D319" s="410"/>
      <c r="E319" s="410"/>
      <c r="F319" s="410"/>
      <c r="G319" s="410"/>
      <c r="H319" s="392" t="s">
        <v>250</v>
      </c>
      <c r="I319" s="341">
        <v>20716.12</v>
      </c>
      <c r="J319" s="341">
        <v>20716.12</v>
      </c>
      <c r="K319" s="341">
        <v>20546.25</v>
      </c>
      <c r="L319" s="387">
        <v>1</v>
      </c>
    </row>
    <row r="320" spans="1:12" s="342" customFormat="1" ht="20.25" x14ac:dyDescent="0.25">
      <c r="A320" s="339" t="s">
        <v>173</v>
      </c>
      <c r="B320" s="340" t="s">
        <v>167</v>
      </c>
      <c r="C320" s="410">
        <v>99.194999999999993</v>
      </c>
      <c r="D320" s="410"/>
      <c r="E320" s="410"/>
      <c r="F320" s="410"/>
      <c r="G320" s="410"/>
      <c r="H320" s="392" t="s">
        <v>250</v>
      </c>
      <c r="I320" s="341">
        <v>36630.080000000002</v>
      </c>
      <c r="J320" s="341">
        <v>36630.080000000002</v>
      </c>
      <c r="K320" s="341">
        <v>36335.21</v>
      </c>
      <c r="L320" s="387">
        <v>1</v>
      </c>
    </row>
    <row r="321" spans="1:12" s="342" customFormat="1" ht="20.25" x14ac:dyDescent="0.25">
      <c r="A321" s="339" t="s">
        <v>173</v>
      </c>
      <c r="B321" s="340" t="s">
        <v>167</v>
      </c>
      <c r="C321" s="410">
        <v>99.2</v>
      </c>
      <c r="D321" s="410"/>
      <c r="E321" s="410"/>
      <c r="F321" s="410"/>
      <c r="G321" s="410"/>
      <c r="H321" s="392" t="s">
        <v>250</v>
      </c>
      <c r="I321" s="341">
        <v>233139.68</v>
      </c>
      <c r="J321" s="341">
        <v>233139.68</v>
      </c>
      <c r="K321" s="341">
        <v>231274.55</v>
      </c>
      <c r="L321" s="387">
        <v>18</v>
      </c>
    </row>
    <row r="322" spans="1:12" s="342" customFormat="1" ht="20.25" x14ac:dyDescent="0.25">
      <c r="A322" s="339" t="s">
        <v>173</v>
      </c>
      <c r="B322" s="340" t="s">
        <v>167</v>
      </c>
      <c r="C322" s="410">
        <v>99.22</v>
      </c>
      <c r="D322" s="410"/>
      <c r="E322" s="410"/>
      <c r="F322" s="410"/>
      <c r="G322" s="410"/>
      <c r="H322" s="392" t="s">
        <v>250</v>
      </c>
      <c r="I322" s="341">
        <v>91998.11</v>
      </c>
      <c r="J322" s="341">
        <v>91998.11</v>
      </c>
      <c r="K322" s="341">
        <v>91280.53</v>
      </c>
      <c r="L322" s="387">
        <v>2</v>
      </c>
    </row>
    <row r="323" spans="1:12" s="342" customFormat="1" ht="20.25" x14ac:dyDescent="0.25">
      <c r="A323" s="339" t="s">
        <v>173</v>
      </c>
      <c r="B323" s="340" t="s">
        <v>167</v>
      </c>
      <c r="C323" s="410">
        <v>99.220100000000002</v>
      </c>
      <c r="D323" s="410"/>
      <c r="E323" s="410"/>
      <c r="F323" s="410"/>
      <c r="G323" s="410"/>
      <c r="H323" s="392" t="s">
        <v>250</v>
      </c>
      <c r="I323" s="341">
        <v>12331.66</v>
      </c>
      <c r="J323" s="341">
        <v>12331.66</v>
      </c>
      <c r="K323" s="341">
        <v>12235.49</v>
      </c>
      <c r="L323" s="387">
        <v>1</v>
      </c>
    </row>
    <row r="324" spans="1:12" s="342" customFormat="1" ht="20.25" x14ac:dyDescent="0.25">
      <c r="A324" s="339" t="s">
        <v>173</v>
      </c>
      <c r="B324" s="340" t="s">
        <v>167</v>
      </c>
      <c r="C324" s="410">
        <v>99.25</v>
      </c>
      <c r="D324" s="410"/>
      <c r="E324" s="410"/>
      <c r="F324" s="410"/>
      <c r="G324" s="410"/>
      <c r="H324" s="392" t="s">
        <v>250</v>
      </c>
      <c r="I324" s="341">
        <v>191495.58</v>
      </c>
      <c r="J324" s="341">
        <v>191495.58</v>
      </c>
      <c r="K324" s="341">
        <v>190059.36</v>
      </c>
      <c r="L324" s="387">
        <v>11</v>
      </c>
    </row>
    <row r="325" spans="1:12" s="342" customFormat="1" ht="20.25" x14ac:dyDescent="0.25">
      <c r="A325" s="339" t="s">
        <v>173</v>
      </c>
      <c r="B325" s="340" t="s">
        <v>167</v>
      </c>
      <c r="C325" s="410">
        <v>99.278000000000006</v>
      </c>
      <c r="D325" s="410"/>
      <c r="E325" s="410"/>
      <c r="F325" s="410"/>
      <c r="G325" s="410"/>
      <c r="H325" s="392" t="s">
        <v>250</v>
      </c>
      <c r="I325" s="341">
        <v>37996.43</v>
      </c>
      <c r="J325" s="341">
        <v>37996.43</v>
      </c>
      <c r="K325" s="341">
        <v>37722.1</v>
      </c>
      <c r="L325" s="387">
        <v>1</v>
      </c>
    </row>
    <row r="326" spans="1:12" s="342" customFormat="1" ht="20.25" x14ac:dyDescent="0.25">
      <c r="A326" s="339" t="s">
        <v>173</v>
      </c>
      <c r="B326" s="340" t="s">
        <v>167</v>
      </c>
      <c r="C326" s="410">
        <v>99.278899999999993</v>
      </c>
      <c r="D326" s="410"/>
      <c r="E326" s="410"/>
      <c r="F326" s="410"/>
      <c r="G326" s="410"/>
      <c r="H326" s="392" t="s">
        <v>250</v>
      </c>
      <c r="I326" s="341">
        <v>38462.230000000003</v>
      </c>
      <c r="J326" s="341">
        <v>38462.230000000003</v>
      </c>
      <c r="K326" s="341">
        <v>38184.879999999997</v>
      </c>
      <c r="L326" s="387">
        <v>1</v>
      </c>
    </row>
    <row r="327" spans="1:12" s="342" customFormat="1" ht="20.25" x14ac:dyDescent="0.25">
      <c r="A327" s="339" t="s">
        <v>173</v>
      </c>
      <c r="B327" s="340" t="s">
        <v>167</v>
      </c>
      <c r="C327" s="410">
        <v>99.3</v>
      </c>
      <c r="D327" s="410"/>
      <c r="E327" s="410"/>
      <c r="F327" s="410"/>
      <c r="G327" s="410"/>
      <c r="H327" s="392" t="s">
        <v>250</v>
      </c>
      <c r="I327" s="341">
        <v>158327.06</v>
      </c>
      <c r="J327" s="341">
        <v>158327.06</v>
      </c>
      <c r="K327" s="341">
        <v>157218.76</v>
      </c>
      <c r="L327" s="387">
        <v>5</v>
      </c>
    </row>
    <row r="328" spans="1:12" s="342" customFormat="1" ht="20.25" x14ac:dyDescent="0.25">
      <c r="A328" s="339" t="s">
        <v>173</v>
      </c>
      <c r="B328" s="340" t="s">
        <v>167</v>
      </c>
      <c r="C328" s="410">
        <v>99.31</v>
      </c>
      <c r="D328" s="410"/>
      <c r="E328" s="410"/>
      <c r="F328" s="410"/>
      <c r="G328" s="410"/>
      <c r="H328" s="392" t="s">
        <v>250</v>
      </c>
      <c r="I328" s="341">
        <v>35000</v>
      </c>
      <c r="J328" s="341">
        <v>35000</v>
      </c>
      <c r="K328" s="341">
        <v>34758.5</v>
      </c>
      <c r="L328" s="387">
        <v>1</v>
      </c>
    </row>
    <row r="329" spans="1:12" s="342" customFormat="1" ht="20.25" x14ac:dyDescent="0.25">
      <c r="A329" s="339" t="s">
        <v>173</v>
      </c>
      <c r="B329" s="340" t="s">
        <v>167</v>
      </c>
      <c r="C329" s="410">
        <v>99.340100000000007</v>
      </c>
      <c r="D329" s="410"/>
      <c r="E329" s="410"/>
      <c r="F329" s="410"/>
      <c r="G329" s="410"/>
      <c r="H329" s="392" t="s">
        <v>250</v>
      </c>
      <c r="I329" s="341">
        <v>35324.660000000003</v>
      </c>
      <c r="J329" s="341">
        <v>35324.660000000003</v>
      </c>
      <c r="K329" s="341">
        <v>35091.550000000003</v>
      </c>
      <c r="L329" s="387">
        <v>1</v>
      </c>
    </row>
    <row r="330" spans="1:12" s="342" customFormat="1" ht="20.25" x14ac:dyDescent="0.25">
      <c r="A330" s="339" t="s">
        <v>173</v>
      </c>
      <c r="B330" s="340" t="s">
        <v>167</v>
      </c>
      <c r="C330" s="410">
        <v>99.35</v>
      </c>
      <c r="D330" s="410"/>
      <c r="E330" s="410"/>
      <c r="F330" s="410"/>
      <c r="G330" s="410"/>
      <c r="H330" s="392" t="s">
        <v>250</v>
      </c>
      <c r="I330" s="341">
        <v>283270.61</v>
      </c>
      <c r="J330" s="341">
        <v>283270.61</v>
      </c>
      <c r="K330" s="341">
        <v>281429.33</v>
      </c>
      <c r="L330" s="387">
        <v>8</v>
      </c>
    </row>
    <row r="331" spans="1:12" s="342" customFormat="1" ht="20.25" x14ac:dyDescent="0.25">
      <c r="A331" s="339" t="s">
        <v>173</v>
      </c>
      <c r="B331" s="340" t="s">
        <v>167</v>
      </c>
      <c r="C331" s="410">
        <v>99.350099999999998</v>
      </c>
      <c r="D331" s="410"/>
      <c r="E331" s="410"/>
      <c r="F331" s="410"/>
      <c r="G331" s="410"/>
      <c r="H331" s="392" t="s">
        <v>250</v>
      </c>
      <c r="I331" s="341">
        <v>32142.83</v>
      </c>
      <c r="J331" s="341">
        <v>32142.83</v>
      </c>
      <c r="K331" s="341">
        <v>31933.93</v>
      </c>
      <c r="L331" s="387">
        <v>1</v>
      </c>
    </row>
    <row r="332" spans="1:12" s="342" customFormat="1" ht="20.25" x14ac:dyDescent="0.25">
      <c r="A332" s="339" t="s">
        <v>173</v>
      </c>
      <c r="B332" s="340" t="s">
        <v>167</v>
      </c>
      <c r="C332" s="410">
        <v>99.4</v>
      </c>
      <c r="D332" s="410"/>
      <c r="E332" s="410"/>
      <c r="F332" s="410"/>
      <c r="G332" s="410"/>
      <c r="H332" s="392" t="s">
        <v>250</v>
      </c>
      <c r="I332" s="341">
        <v>189943.98</v>
      </c>
      <c r="J332" s="341">
        <v>189943.98</v>
      </c>
      <c r="K332" s="341">
        <v>188804.33</v>
      </c>
      <c r="L332" s="387">
        <v>5</v>
      </c>
    </row>
    <row r="333" spans="1:12" s="342" customFormat="1" ht="20.25" x14ac:dyDescent="0.25">
      <c r="A333" s="339" t="s">
        <v>173</v>
      </c>
      <c r="B333" s="340" t="s">
        <v>167</v>
      </c>
      <c r="C333" s="410">
        <v>99.41</v>
      </c>
      <c r="D333" s="410"/>
      <c r="E333" s="410"/>
      <c r="F333" s="410"/>
      <c r="G333" s="410"/>
      <c r="H333" s="392" t="s">
        <v>250</v>
      </c>
      <c r="I333" s="341">
        <v>38105.050000000003</v>
      </c>
      <c r="J333" s="341">
        <v>38105.050000000003</v>
      </c>
      <c r="K333" s="341">
        <v>37880.230000000003</v>
      </c>
      <c r="L333" s="387">
        <v>1</v>
      </c>
    </row>
    <row r="334" spans="1:12" s="342" customFormat="1" ht="20.25" x14ac:dyDescent="0.25">
      <c r="A334" s="339" t="s">
        <v>173</v>
      </c>
      <c r="B334" s="340" t="s">
        <v>167</v>
      </c>
      <c r="C334" s="410">
        <v>99.4101</v>
      </c>
      <c r="D334" s="410"/>
      <c r="E334" s="410"/>
      <c r="F334" s="410"/>
      <c r="G334" s="410"/>
      <c r="H334" s="392" t="s">
        <v>250</v>
      </c>
      <c r="I334" s="341">
        <v>26111.71</v>
      </c>
      <c r="J334" s="341">
        <v>26111.71</v>
      </c>
      <c r="K334" s="341">
        <v>25957.68</v>
      </c>
      <c r="L334" s="387">
        <v>1</v>
      </c>
    </row>
    <row r="335" spans="1:12" s="342" customFormat="1" ht="20.25" x14ac:dyDescent="0.25">
      <c r="A335" s="339" t="s">
        <v>173</v>
      </c>
      <c r="B335" s="340" t="s">
        <v>167</v>
      </c>
      <c r="C335" s="410">
        <v>99.430099999999996</v>
      </c>
      <c r="D335" s="410"/>
      <c r="E335" s="410"/>
      <c r="F335" s="410"/>
      <c r="G335" s="410"/>
      <c r="H335" s="392" t="s">
        <v>250</v>
      </c>
      <c r="I335" s="341">
        <v>25701.02</v>
      </c>
      <c r="J335" s="341">
        <v>25701.02</v>
      </c>
      <c r="K335" s="341">
        <v>25554.55</v>
      </c>
      <c r="L335" s="387">
        <v>1</v>
      </c>
    </row>
    <row r="336" spans="1:12" s="342" customFormat="1" ht="20.25" x14ac:dyDescent="0.25">
      <c r="A336" s="339" t="s">
        <v>173</v>
      </c>
      <c r="B336" s="340" t="s">
        <v>167</v>
      </c>
      <c r="C336" s="410">
        <v>99.45</v>
      </c>
      <c r="D336" s="410"/>
      <c r="E336" s="410"/>
      <c r="F336" s="410"/>
      <c r="G336" s="410"/>
      <c r="H336" s="392" t="s">
        <v>250</v>
      </c>
      <c r="I336" s="341">
        <v>148013.76000000001</v>
      </c>
      <c r="J336" s="341">
        <v>148013.76000000001</v>
      </c>
      <c r="K336" s="341">
        <v>147199.67999999999</v>
      </c>
      <c r="L336" s="387">
        <v>3</v>
      </c>
    </row>
    <row r="337" spans="1:12" s="342" customFormat="1" ht="20.25" x14ac:dyDescent="0.25">
      <c r="A337" s="339" t="s">
        <v>173</v>
      </c>
      <c r="B337" s="340" t="s">
        <v>167</v>
      </c>
      <c r="C337" s="410">
        <v>99.455100000000002</v>
      </c>
      <c r="D337" s="410"/>
      <c r="E337" s="410"/>
      <c r="F337" s="410"/>
      <c r="G337" s="410"/>
      <c r="H337" s="392" t="s">
        <v>250</v>
      </c>
      <c r="I337" s="341">
        <v>85501.71</v>
      </c>
      <c r="J337" s="341">
        <v>85501.71</v>
      </c>
      <c r="K337" s="341">
        <v>85035.81</v>
      </c>
      <c r="L337" s="387">
        <v>1</v>
      </c>
    </row>
    <row r="338" spans="1:12" s="342" customFormat="1" ht="20.25" x14ac:dyDescent="0.25">
      <c r="A338" s="339" t="s">
        <v>173</v>
      </c>
      <c r="B338" s="340" t="s">
        <v>167</v>
      </c>
      <c r="C338" s="410">
        <v>99.48</v>
      </c>
      <c r="D338" s="410"/>
      <c r="E338" s="410"/>
      <c r="F338" s="410"/>
      <c r="G338" s="410"/>
      <c r="H338" s="392" t="s">
        <v>250</v>
      </c>
      <c r="I338" s="341">
        <v>141768.35</v>
      </c>
      <c r="J338" s="341">
        <v>141768.35</v>
      </c>
      <c r="K338" s="341">
        <v>141031.15</v>
      </c>
      <c r="L338" s="387">
        <v>2</v>
      </c>
    </row>
    <row r="339" spans="1:12" s="342" customFormat="1" ht="20.25" x14ac:dyDescent="0.25">
      <c r="A339" s="339" t="s">
        <v>173</v>
      </c>
      <c r="B339" s="340" t="s">
        <v>167</v>
      </c>
      <c r="C339" s="410">
        <v>99.5</v>
      </c>
      <c r="D339" s="410"/>
      <c r="E339" s="410"/>
      <c r="F339" s="410"/>
      <c r="G339" s="410"/>
      <c r="H339" s="392" t="s">
        <v>250</v>
      </c>
      <c r="I339" s="341">
        <v>307206.01</v>
      </c>
      <c r="J339" s="341">
        <v>307206.01</v>
      </c>
      <c r="K339" s="341">
        <v>305669.99</v>
      </c>
      <c r="L339" s="387">
        <v>6</v>
      </c>
    </row>
    <row r="340" spans="1:12" s="342" customFormat="1" ht="20.25" x14ac:dyDescent="0.25">
      <c r="A340" s="339" t="s">
        <v>173</v>
      </c>
      <c r="B340" s="340" t="s">
        <v>167</v>
      </c>
      <c r="C340" s="410">
        <v>99.500100000000003</v>
      </c>
      <c r="D340" s="410"/>
      <c r="E340" s="410"/>
      <c r="F340" s="410"/>
      <c r="G340" s="410"/>
      <c r="H340" s="392" t="s">
        <v>250</v>
      </c>
      <c r="I340" s="341">
        <v>31711.93</v>
      </c>
      <c r="J340" s="341">
        <v>31711.93</v>
      </c>
      <c r="K340" s="341">
        <v>31553.4</v>
      </c>
      <c r="L340" s="387">
        <v>1</v>
      </c>
    </row>
    <row r="341" spans="1:12" s="342" customFormat="1" ht="20.25" x14ac:dyDescent="0.25">
      <c r="A341" s="339" t="s">
        <v>173</v>
      </c>
      <c r="B341" s="340" t="s">
        <v>167</v>
      </c>
      <c r="C341" s="410">
        <v>99.504999999999995</v>
      </c>
      <c r="D341" s="410"/>
      <c r="E341" s="410"/>
      <c r="F341" s="410"/>
      <c r="G341" s="410"/>
      <c r="H341" s="392" t="s">
        <v>250</v>
      </c>
      <c r="I341" s="341">
        <v>52523.24</v>
      </c>
      <c r="J341" s="341">
        <v>52523.24</v>
      </c>
      <c r="K341" s="341">
        <v>52263.25</v>
      </c>
      <c r="L341" s="387">
        <v>1</v>
      </c>
    </row>
    <row r="342" spans="1:12" s="342" customFormat="1" ht="20.25" x14ac:dyDescent="0.25">
      <c r="A342" s="339" t="s">
        <v>173</v>
      </c>
      <c r="B342" s="340" t="s">
        <v>167</v>
      </c>
      <c r="C342" s="410">
        <v>99.53</v>
      </c>
      <c r="D342" s="410"/>
      <c r="E342" s="410"/>
      <c r="F342" s="410"/>
      <c r="G342" s="410"/>
      <c r="H342" s="392" t="s">
        <v>250</v>
      </c>
      <c r="I342" s="341">
        <v>45741.54</v>
      </c>
      <c r="J342" s="341">
        <v>45741.54</v>
      </c>
      <c r="K342" s="341">
        <v>45526.55</v>
      </c>
      <c r="L342" s="387">
        <v>1</v>
      </c>
    </row>
    <row r="343" spans="1:12" s="342" customFormat="1" ht="20.25" x14ac:dyDescent="0.25">
      <c r="A343" s="339" t="s">
        <v>173</v>
      </c>
      <c r="B343" s="340" t="s">
        <v>167</v>
      </c>
      <c r="C343" s="410">
        <v>99.55</v>
      </c>
      <c r="D343" s="410"/>
      <c r="E343" s="410"/>
      <c r="F343" s="410"/>
      <c r="G343" s="410"/>
      <c r="H343" s="392" t="s">
        <v>250</v>
      </c>
      <c r="I343" s="341">
        <v>185920.09</v>
      </c>
      <c r="J343" s="341">
        <v>185920.09</v>
      </c>
      <c r="K343" s="341">
        <v>185083.45</v>
      </c>
      <c r="L343" s="387">
        <v>2</v>
      </c>
    </row>
    <row r="344" spans="1:12" s="342" customFormat="1" ht="20.25" x14ac:dyDescent="0.25">
      <c r="A344" s="339" t="s">
        <v>173</v>
      </c>
      <c r="B344" s="340" t="s">
        <v>167</v>
      </c>
      <c r="C344" s="410">
        <v>99.594999999999999</v>
      </c>
      <c r="D344" s="410"/>
      <c r="E344" s="410"/>
      <c r="F344" s="410"/>
      <c r="G344" s="410"/>
      <c r="H344" s="392" t="s">
        <v>250</v>
      </c>
      <c r="I344" s="341">
        <v>40370.69</v>
      </c>
      <c r="J344" s="341">
        <v>40370.69</v>
      </c>
      <c r="K344" s="341">
        <v>40207.19</v>
      </c>
      <c r="L344" s="387">
        <v>1</v>
      </c>
    </row>
    <row r="345" spans="1:12" s="342" customFormat="1" ht="20.25" x14ac:dyDescent="0.25">
      <c r="A345" s="339" t="s">
        <v>173</v>
      </c>
      <c r="B345" s="340" t="s">
        <v>167</v>
      </c>
      <c r="C345" s="410">
        <v>99.6</v>
      </c>
      <c r="D345" s="410"/>
      <c r="E345" s="410"/>
      <c r="F345" s="410"/>
      <c r="G345" s="410"/>
      <c r="H345" s="392" t="s">
        <v>250</v>
      </c>
      <c r="I345" s="341">
        <v>763532.16</v>
      </c>
      <c r="J345" s="341">
        <v>763532.16</v>
      </c>
      <c r="K345" s="341">
        <v>760478.03</v>
      </c>
      <c r="L345" s="387">
        <v>6</v>
      </c>
    </row>
    <row r="346" spans="1:12" s="342" customFormat="1" ht="20.25" x14ac:dyDescent="0.25">
      <c r="A346" s="339" t="s">
        <v>173</v>
      </c>
      <c r="B346" s="340" t="s">
        <v>167</v>
      </c>
      <c r="C346" s="410">
        <v>99.600999999999999</v>
      </c>
      <c r="D346" s="410"/>
      <c r="E346" s="410"/>
      <c r="F346" s="410"/>
      <c r="G346" s="410"/>
      <c r="H346" s="392" t="s">
        <v>250</v>
      </c>
      <c r="I346" s="341">
        <v>51409.14</v>
      </c>
      <c r="J346" s="341">
        <v>51409.14</v>
      </c>
      <c r="K346" s="341">
        <v>51204.02</v>
      </c>
      <c r="L346" s="387">
        <v>1</v>
      </c>
    </row>
    <row r="347" spans="1:12" s="342" customFormat="1" ht="20.25" x14ac:dyDescent="0.25">
      <c r="A347" s="339" t="s">
        <v>173</v>
      </c>
      <c r="B347" s="340" t="s">
        <v>167</v>
      </c>
      <c r="C347" s="410">
        <v>99.61</v>
      </c>
      <c r="D347" s="410"/>
      <c r="E347" s="410"/>
      <c r="F347" s="410"/>
      <c r="G347" s="410"/>
      <c r="H347" s="392" t="s">
        <v>250</v>
      </c>
      <c r="I347" s="341">
        <v>100000</v>
      </c>
      <c r="J347" s="341">
        <v>100000</v>
      </c>
      <c r="K347" s="341">
        <v>99610</v>
      </c>
      <c r="L347" s="387">
        <v>1</v>
      </c>
    </row>
    <row r="348" spans="1:12" s="342" customFormat="1" ht="20.25" x14ac:dyDescent="0.25">
      <c r="A348" s="339" t="s">
        <v>173</v>
      </c>
      <c r="B348" s="340" t="s">
        <v>167</v>
      </c>
      <c r="C348" s="410">
        <v>99.610500000000002</v>
      </c>
      <c r="D348" s="410"/>
      <c r="E348" s="410"/>
      <c r="F348" s="410"/>
      <c r="G348" s="410"/>
      <c r="H348" s="392" t="s">
        <v>250</v>
      </c>
      <c r="I348" s="341">
        <v>285627.2</v>
      </c>
      <c r="J348" s="341">
        <v>285627.2</v>
      </c>
      <c r="K348" s="341">
        <v>284514.69</v>
      </c>
      <c r="L348" s="387">
        <v>2</v>
      </c>
    </row>
    <row r="349" spans="1:12" s="342" customFormat="1" ht="20.25" x14ac:dyDescent="0.25">
      <c r="A349" s="339" t="s">
        <v>173</v>
      </c>
      <c r="B349" s="340" t="s">
        <v>167</v>
      </c>
      <c r="C349" s="410">
        <v>99.62</v>
      </c>
      <c r="D349" s="410"/>
      <c r="E349" s="410"/>
      <c r="F349" s="410"/>
      <c r="G349" s="410"/>
      <c r="H349" s="392" t="s">
        <v>250</v>
      </c>
      <c r="I349" s="341">
        <v>211398.42</v>
      </c>
      <c r="J349" s="341">
        <v>211398.42</v>
      </c>
      <c r="K349" s="341">
        <v>210595.11</v>
      </c>
      <c r="L349" s="387">
        <v>2</v>
      </c>
    </row>
    <row r="350" spans="1:12" s="342" customFormat="1" ht="20.25" x14ac:dyDescent="0.25">
      <c r="A350" s="339" t="s">
        <v>173</v>
      </c>
      <c r="B350" s="340" t="s">
        <v>167</v>
      </c>
      <c r="C350" s="410">
        <v>99.63</v>
      </c>
      <c r="D350" s="410"/>
      <c r="E350" s="410"/>
      <c r="F350" s="410"/>
      <c r="G350" s="410"/>
      <c r="H350" s="392" t="s">
        <v>250</v>
      </c>
      <c r="I350" s="341">
        <v>75080.83</v>
      </c>
      <c r="J350" s="341">
        <v>75080.83</v>
      </c>
      <c r="K350" s="341">
        <v>74803.03</v>
      </c>
      <c r="L350" s="387">
        <v>1</v>
      </c>
    </row>
    <row r="351" spans="1:12" s="342" customFormat="1" ht="20.25" x14ac:dyDescent="0.25">
      <c r="A351" s="339" t="s">
        <v>173</v>
      </c>
      <c r="B351" s="340" t="s">
        <v>167</v>
      </c>
      <c r="C351" s="410">
        <v>99.635499999999993</v>
      </c>
      <c r="D351" s="410"/>
      <c r="E351" s="410"/>
      <c r="F351" s="410"/>
      <c r="G351" s="410"/>
      <c r="H351" s="392" t="s">
        <v>250</v>
      </c>
      <c r="I351" s="341">
        <v>111894.67</v>
      </c>
      <c r="J351" s="341">
        <v>111894.67</v>
      </c>
      <c r="K351" s="341">
        <v>111486.81</v>
      </c>
      <c r="L351" s="387">
        <v>1</v>
      </c>
    </row>
    <row r="352" spans="1:12" s="342" customFormat="1" ht="20.25" x14ac:dyDescent="0.25">
      <c r="A352" s="339" t="s">
        <v>173</v>
      </c>
      <c r="B352" s="340" t="s">
        <v>167</v>
      </c>
      <c r="C352" s="410">
        <v>99.65</v>
      </c>
      <c r="D352" s="410"/>
      <c r="E352" s="410"/>
      <c r="F352" s="410"/>
      <c r="G352" s="410"/>
      <c r="H352" s="392" t="s">
        <v>250</v>
      </c>
      <c r="I352" s="341">
        <v>786824.6</v>
      </c>
      <c r="J352" s="341">
        <v>786824.6</v>
      </c>
      <c r="K352" s="341">
        <v>784070.7</v>
      </c>
      <c r="L352" s="387">
        <v>7</v>
      </c>
    </row>
    <row r="353" spans="1:12" s="342" customFormat="1" ht="20.25" x14ac:dyDescent="0.25">
      <c r="A353" s="339" t="s">
        <v>173</v>
      </c>
      <c r="B353" s="340" t="s">
        <v>167</v>
      </c>
      <c r="C353" s="410">
        <v>99.66</v>
      </c>
      <c r="D353" s="410"/>
      <c r="E353" s="410"/>
      <c r="F353" s="410"/>
      <c r="G353" s="410"/>
      <c r="H353" s="392" t="s">
        <v>250</v>
      </c>
      <c r="I353" s="341">
        <v>210558.02</v>
      </c>
      <c r="J353" s="341">
        <v>210558.02</v>
      </c>
      <c r="K353" s="341">
        <v>209842.12</v>
      </c>
      <c r="L353" s="387">
        <v>3</v>
      </c>
    </row>
    <row r="354" spans="1:12" s="342" customFormat="1" ht="20.25" x14ac:dyDescent="0.25">
      <c r="A354" s="339" t="s">
        <v>173</v>
      </c>
      <c r="B354" s="340" t="s">
        <v>167</v>
      </c>
      <c r="C354" s="410">
        <v>99.6601</v>
      </c>
      <c r="D354" s="410"/>
      <c r="E354" s="410"/>
      <c r="F354" s="410"/>
      <c r="G354" s="410"/>
      <c r="H354" s="392" t="s">
        <v>250</v>
      </c>
      <c r="I354" s="341">
        <v>200208.28</v>
      </c>
      <c r="J354" s="341">
        <v>200208.28</v>
      </c>
      <c r="K354" s="341">
        <v>199527.77</v>
      </c>
      <c r="L354" s="387">
        <v>1</v>
      </c>
    </row>
    <row r="355" spans="1:12" s="342" customFormat="1" ht="20.25" x14ac:dyDescent="0.25">
      <c r="A355" s="339" t="s">
        <v>173</v>
      </c>
      <c r="B355" s="340" t="s">
        <v>167</v>
      </c>
      <c r="C355" s="410">
        <v>99.67</v>
      </c>
      <c r="D355" s="410"/>
      <c r="E355" s="410"/>
      <c r="F355" s="410"/>
      <c r="G355" s="410"/>
      <c r="H355" s="392" t="s">
        <v>250</v>
      </c>
      <c r="I355" s="341">
        <v>344130.27</v>
      </c>
      <c r="J355" s="341">
        <v>344130.27</v>
      </c>
      <c r="K355" s="341">
        <v>342994.64</v>
      </c>
      <c r="L355" s="387">
        <v>2</v>
      </c>
    </row>
    <row r="356" spans="1:12" s="342" customFormat="1" ht="20.25" x14ac:dyDescent="0.25">
      <c r="A356" s="339" t="s">
        <v>173</v>
      </c>
      <c r="B356" s="340" t="s">
        <v>167</v>
      </c>
      <c r="C356" s="410">
        <v>99.685000000000002</v>
      </c>
      <c r="D356" s="410"/>
      <c r="E356" s="410"/>
      <c r="F356" s="410"/>
      <c r="G356" s="410"/>
      <c r="H356" s="392" t="s">
        <v>250</v>
      </c>
      <c r="I356" s="341">
        <v>51907.44</v>
      </c>
      <c r="J356" s="341">
        <v>51907.44</v>
      </c>
      <c r="K356" s="341">
        <v>51743.93</v>
      </c>
      <c r="L356" s="387">
        <v>1</v>
      </c>
    </row>
    <row r="357" spans="1:12" s="342" customFormat="1" ht="20.25" x14ac:dyDescent="0.25">
      <c r="A357" s="339" t="s">
        <v>173</v>
      </c>
      <c r="B357" s="340" t="s">
        <v>167</v>
      </c>
      <c r="C357" s="410">
        <v>99.7</v>
      </c>
      <c r="D357" s="410"/>
      <c r="E357" s="410"/>
      <c r="F357" s="410"/>
      <c r="G357" s="410"/>
      <c r="H357" s="392" t="s">
        <v>250</v>
      </c>
      <c r="I357" s="341">
        <v>2619571.06</v>
      </c>
      <c r="J357" s="341">
        <v>2619571.06</v>
      </c>
      <c r="K357" s="341">
        <v>2611712.35</v>
      </c>
      <c r="L357" s="387">
        <v>13</v>
      </c>
    </row>
    <row r="358" spans="1:12" s="343" customFormat="1" ht="20.25" x14ac:dyDescent="0.25">
      <c r="A358" s="339" t="s">
        <v>173</v>
      </c>
      <c r="B358" s="340" t="s">
        <v>167</v>
      </c>
      <c r="C358" s="410">
        <v>99.701599999999999</v>
      </c>
      <c r="D358" s="410"/>
      <c r="E358" s="410"/>
      <c r="F358" s="410"/>
      <c r="G358" s="410"/>
      <c r="H358" s="392" t="s">
        <v>250</v>
      </c>
      <c r="I358" s="341">
        <v>170091.08</v>
      </c>
      <c r="J358" s="341">
        <v>170091.08</v>
      </c>
      <c r="K358" s="341">
        <v>169583.53</v>
      </c>
      <c r="L358" s="387">
        <v>1</v>
      </c>
    </row>
    <row r="359" spans="1:12" s="343" customFormat="1" ht="20.25" x14ac:dyDescent="0.25">
      <c r="A359" s="339" t="s">
        <v>173</v>
      </c>
      <c r="B359" s="340" t="s">
        <v>167</v>
      </c>
      <c r="C359" s="410">
        <v>99.71</v>
      </c>
      <c r="D359" s="410"/>
      <c r="E359" s="410"/>
      <c r="F359" s="410"/>
      <c r="G359" s="410"/>
      <c r="H359" s="392" t="s">
        <v>250</v>
      </c>
      <c r="I359" s="341">
        <v>324836.25</v>
      </c>
      <c r="J359" s="341">
        <v>324836.25</v>
      </c>
      <c r="K359" s="341">
        <v>323894.21999999997</v>
      </c>
      <c r="L359" s="387">
        <v>1</v>
      </c>
    </row>
    <row r="360" spans="1:12" s="342" customFormat="1" ht="20.25" x14ac:dyDescent="0.25">
      <c r="A360" s="339" t="s">
        <v>173</v>
      </c>
      <c r="B360" s="340" t="s">
        <v>167</v>
      </c>
      <c r="C360" s="410">
        <v>99.712299999999999</v>
      </c>
      <c r="D360" s="410"/>
      <c r="E360" s="410"/>
      <c r="F360" s="410"/>
      <c r="G360" s="410"/>
      <c r="H360" s="392" t="s">
        <v>250</v>
      </c>
      <c r="I360" s="341">
        <v>544747.94999999995</v>
      </c>
      <c r="J360" s="341">
        <v>544747.94999999995</v>
      </c>
      <c r="K360" s="341">
        <v>543180.71</v>
      </c>
      <c r="L360" s="387">
        <v>1</v>
      </c>
    </row>
    <row r="361" spans="1:12" s="342" customFormat="1" ht="20.25" x14ac:dyDescent="0.25">
      <c r="A361" s="339" t="s">
        <v>173</v>
      </c>
      <c r="B361" s="340" t="s">
        <v>167</v>
      </c>
      <c r="C361" s="410">
        <v>99.72</v>
      </c>
      <c r="D361" s="410"/>
      <c r="E361" s="410"/>
      <c r="F361" s="410"/>
      <c r="G361" s="410"/>
      <c r="H361" s="392" t="s">
        <v>250</v>
      </c>
      <c r="I361" s="341">
        <v>960918.28</v>
      </c>
      <c r="J361" s="341">
        <v>960918.28</v>
      </c>
      <c r="K361" s="341">
        <v>958227.71</v>
      </c>
      <c r="L361" s="387">
        <v>4</v>
      </c>
    </row>
    <row r="362" spans="1:12" s="342" customFormat="1" ht="20.25" x14ac:dyDescent="0.25">
      <c r="A362" s="339" t="s">
        <v>173</v>
      </c>
      <c r="B362" s="340" t="s">
        <v>167</v>
      </c>
      <c r="C362" s="410">
        <v>99.720299999999995</v>
      </c>
      <c r="D362" s="410"/>
      <c r="E362" s="410"/>
      <c r="F362" s="410"/>
      <c r="G362" s="410"/>
      <c r="H362" s="392" t="s">
        <v>250</v>
      </c>
      <c r="I362" s="341">
        <v>82000</v>
      </c>
      <c r="J362" s="341">
        <v>82000</v>
      </c>
      <c r="K362" s="341">
        <v>81770.649999999994</v>
      </c>
      <c r="L362" s="387">
        <v>1</v>
      </c>
    </row>
    <row r="363" spans="1:12" s="342" customFormat="1" ht="20.25" x14ac:dyDescent="0.25">
      <c r="A363" s="339" t="s">
        <v>173</v>
      </c>
      <c r="B363" s="340" t="s">
        <v>167</v>
      </c>
      <c r="C363" s="410">
        <v>99.7209</v>
      </c>
      <c r="D363" s="410"/>
      <c r="E363" s="410"/>
      <c r="F363" s="410"/>
      <c r="G363" s="410"/>
      <c r="H363" s="392" t="s">
        <v>250</v>
      </c>
      <c r="I363" s="341">
        <v>119975.69</v>
      </c>
      <c r="J363" s="341">
        <v>119975.69</v>
      </c>
      <c r="K363" s="341">
        <v>119640.84</v>
      </c>
      <c r="L363" s="387">
        <v>1</v>
      </c>
    </row>
    <row r="364" spans="1:12" s="342" customFormat="1" ht="20.25" x14ac:dyDescent="0.25">
      <c r="A364" s="339" t="s">
        <v>173</v>
      </c>
      <c r="B364" s="340" t="s">
        <v>167</v>
      </c>
      <c r="C364" s="410">
        <v>99.73</v>
      </c>
      <c r="D364" s="410"/>
      <c r="E364" s="410"/>
      <c r="F364" s="410"/>
      <c r="G364" s="410"/>
      <c r="H364" s="392" t="s">
        <v>250</v>
      </c>
      <c r="I364" s="341">
        <v>2541341.48</v>
      </c>
      <c r="J364" s="341">
        <v>2541341.48</v>
      </c>
      <c r="K364" s="341">
        <v>2534479.86</v>
      </c>
      <c r="L364" s="387">
        <v>5</v>
      </c>
    </row>
    <row r="365" spans="1:12" s="342" customFormat="1" ht="20.25" x14ac:dyDescent="0.25">
      <c r="A365" s="339" t="s">
        <v>173</v>
      </c>
      <c r="B365" s="340" t="s">
        <v>167</v>
      </c>
      <c r="C365" s="410">
        <v>99.736099999999993</v>
      </c>
      <c r="D365" s="410"/>
      <c r="E365" s="410"/>
      <c r="F365" s="410"/>
      <c r="G365" s="410"/>
      <c r="H365" s="392" t="s">
        <v>250</v>
      </c>
      <c r="I365" s="341">
        <v>407443.16</v>
      </c>
      <c r="J365" s="341">
        <v>407443.16</v>
      </c>
      <c r="K365" s="341">
        <v>406367.92</v>
      </c>
      <c r="L365" s="387">
        <v>1</v>
      </c>
    </row>
    <row r="366" spans="1:12" s="342" customFormat="1" ht="20.25" x14ac:dyDescent="0.25">
      <c r="A366" s="339" t="s">
        <v>173</v>
      </c>
      <c r="B366" s="340" t="s">
        <v>167</v>
      </c>
      <c r="C366" s="410">
        <v>99.740099999999998</v>
      </c>
      <c r="D366" s="410"/>
      <c r="E366" s="410"/>
      <c r="F366" s="410"/>
      <c r="G366" s="410"/>
      <c r="H366" s="392" t="s">
        <v>250</v>
      </c>
      <c r="I366" s="341">
        <v>239990.35</v>
      </c>
      <c r="J366" s="341">
        <v>239990.35</v>
      </c>
      <c r="K366" s="341">
        <v>239366.62</v>
      </c>
      <c r="L366" s="387">
        <v>1</v>
      </c>
    </row>
    <row r="367" spans="1:12" s="342" customFormat="1" ht="20.25" x14ac:dyDescent="0.25">
      <c r="A367" s="339" t="s">
        <v>173</v>
      </c>
      <c r="B367" s="340" t="s">
        <v>167</v>
      </c>
      <c r="C367" s="410">
        <v>99.75</v>
      </c>
      <c r="D367" s="410"/>
      <c r="E367" s="410"/>
      <c r="F367" s="410"/>
      <c r="G367" s="410"/>
      <c r="H367" s="392" t="s">
        <v>250</v>
      </c>
      <c r="I367" s="341">
        <v>2280444.94</v>
      </c>
      <c r="J367" s="341">
        <v>2280444.94</v>
      </c>
      <c r="K367" s="341">
        <v>2274743.8199999998</v>
      </c>
      <c r="L367" s="387">
        <v>7</v>
      </c>
    </row>
    <row r="368" spans="1:12" s="342" customFormat="1" ht="20.25" x14ac:dyDescent="0.25">
      <c r="A368" s="339" t="s">
        <v>173</v>
      </c>
      <c r="B368" s="340" t="s">
        <v>167</v>
      </c>
      <c r="C368" s="410">
        <v>99.751599999999996</v>
      </c>
      <c r="D368" s="410"/>
      <c r="E368" s="410"/>
      <c r="F368" s="410"/>
      <c r="G368" s="410"/>
      <c r="H368" s="392" t="s">
        <v>250</v>
      </c>
      <c r="I368" s="341">
        <v>268256.61</v>
      </c>
      <c r="J368" s="341">
        <v>268256.61</v>
      </c>
      <c r="K368" s="341">
        <v>267590.26</v>
      </c>
      <c r="L368" s="387">
        <v>1</v>
      </c>
    </row>
    <row r="369" spans="1:12" s="342" customFormat="1" ht="20.25" x14ac:dyDescent="0.25">
      <c r="A369" s="339" t="s">
        <v>173</v>
      </c>
      <c r="B369" s="340" t="s">
        <v>167</v>
      </c>
      <c r="C369" s="410">
        <v>99.754999999999995</v>
      </c>
      <c r="D369" s="410"/>
      <c r="E369" s="410"/>
      <c r="F369" s="410"/>
      <c r="G369" s="410"/>
      <c r="H369" s="392" t="s">
        <v>250</v>
      </c>
      <c r="I369" s="341">
        <v>306028.52</v>
      </c>
      <c r="J369" s="341">
        <v>306028.52</v>
      </c>
      <c r="K369" s="341">
        <v>305278.75</v>
      </c>
      <c r="L369" s="387">
        <v>1</v>
      </c>
    </row>
    <row r="370" spans="1:12" s="342" customFormat="1" ht="20.25" x14ac:dyDescent="0.25">
      <c r="A370" s="339" t="s">
        <v>173</v>
      </c>
      <c r="B370" s="340" t="s">
        <v>167</v>
      </c>
      <c r="C370" s="410">
        <v>99.78</v>
      </c>
      <c r="D370" s="410"/>
      <c r="E370" s="410"/>
      <c r="F370" s="410"/>
      <c r="G370" s="410"/>
      <c r="H370" s="392" t="s">
        <v>250</v>
      </c>
      <c r="I370" s="341">
        <v>319565.48</v>
      </c>
      <c r="J370" s="341">
        <v>319565.48</v>
      </c>
      <c r="K370" s="341">
        <v>318862.44</v>
      </c>
      <c r="L370" s="387">
        <v>1</v>
      </c>
    </row>
    <row r="371" spans="1:12" s="342" customFormat="1" ht="20.25" x14ac:dyDescent="0.25">
      <c r="A371" s="339" t="s">
        <v>173</v>
      </c>
      <c r="B371" s="340" t="s">
        <v>167</v>
      </c>
      <c r="C371" s="410">
        <v>99.8</v>
      </c>
      <c r="D371" s="410"/>
      <c r="E371" s="410"/>
      <c r="F371" s="410"/>
      <c r="G371" s="410"/>
      <c r="H371" s="392" t="s">
        <v>250</v>
      </c>
      <c r="I371" s="341">
        <v>1556510.34</v>
      </c>
      <c r="J371" s="341">
        <v>1556510.34</v>
      </c>
      <c r="K371" s="341">
        <v>1553397.31</v>
      </c>
      <c r="L371" s="387">
        <v>2</v>
      </c>
    </row>
    <row r="372" spans="1:12" s="342" customFormat="1" ht="20.25" x14ac:dyDescent="0.25">
      <c r="A372" s="339" t="s">
        <v>173</v>
      </c>
      <c r="B372" s="340" t="s">
        <v>167</v>
      </c>
      <c r="C372" s="410">
        <v>99.805000000000007</v>
      </c>
      <c r="D372" s="410"/>
      <c r="E372" s="410"/>
      <c r="F372" s="410"/>
      <c r="G372" s="410"/>
      <c r="H372" s="392" t="s">
        <v>250</v>
      </c>
      <c r="I372" s="341">
        <v>1515007.22</v>
      </c>
      <c r="J372" s="341">
        <v>1515007.22</v>
      </c>
      <c r="K372" s="341">
        <v>1512052.96</v>
      </c>
      <c r="L372" s="387">
        <v>1</v>
      </c>
    </row>
    <row r="373" spans="1:12" s="342" customFormat="1" ht="20.25" x14ac:dyDescent="0.25">
      <c r="A373" s="339" t="s">
        <v>173</v>
      </c>
      <c r="B373" s="340" t="s">
        <v>167</v>
      </c>
      <c r="C373" s="410">
        <v>99.82</v>
      </c>
      <c r="D373" s="410"/>
      <c r="E373" s="410"/>
      <c r="F373" s="410"/>
      <c r="G373" s="410"/>
      <c r="H373" s="392" t="s">
        <v>250</v>
      </c>
      <c r="I373" s="341">
        <v>935899.1</v>
      </c>
      <c r="J373" s="341">
        <v>935899.1</v>
      </c>
      <c r="K373" s="341">
        <v>934214.48</v>
      </c>
      <c r="L373" s="387">
        <v>1</v>
      </c>
    </row>
    <row r="374" spans="1:12" s="342" customFormat="1" ht="20.25" x14ac:dyDescent="0.25">
      <c r="A374" s="339" t="s">
        <v>173</v>
      </c>
      <c r="B374" s="340" t="s">
        <v>167</v>
      </c>
      <c r="C374" s="410">
        <v>99.843199999999996</v>
      </c>
      <c r="D374" s="410"/>
      <c r="E374" s="410"/>
      <c r="F374" s="410"/>
      <c r="G374" s="410"/>
      <c r="H374" s="392" t="s">
        <v>250</v>
      </c>
      <c r="I374" s="341">
        <v>1519878.32</v>
      </c>
      <c r="J374" s="341">
        <v>1519878.32</v>
      </c>
      <c r="K374" s="341">
        <v>1517495.15</v>
      </c>
      <c r="L374" s="387">
        <v>1</v>
      </c>
    </row>
    <row r="375" spans="1:12" s="342" customFormat="1" ht="20.25" x14ac:dyDescent="0.25">
      <c r="A375" s="339" t="s">
        <v>173</v>
      </c>
      <c r="B375" s="340" t="s">
        <v>167</v>
      </c>
      <c r="C375" s="410">
        <v>100</v>
      </c>
      <c r="D375" s="410"/>
      <c r="E375" s="410"/>
      <c r="F375" s="410"/>
      <c r="G375" s="410"/>
      <c r="H375" s="392" t="s">
        <v>250</v>
      </c>
      <c r="I375" s="341">
        <v>10859.7</v>
      </c>
      <c r="J375" s="341">
        <v>10859.7</v>
      </c>
      <c r="K375" s="341">
        <v>10859.7</v>
      </c>
      <c r="L375" s="387">
        <v>3</v>
      </c>
    </row>
    <row r="376" spans="1:12" s="342" customFormat="1" ht="20.25" x14ac:dyDescent="0.25">
      <c r="A376" s="339"/>
      <c r="B376" s="340"/>
      <c r="C376" s="410"/>
      <c r="D376" s="410"/>
      <c r="E376" s="410"/>
      <c r="F376" s="410"/>
      <c r="G376" s="410"/>
      <c r="H376" s="392" t="s">
        <v>189</v>
      </c>
      <c r="I376" s="345">
        <v>23657094.949999999</v>
      </c>
      <c r="J376" s="345">
        <v>23657094.949999999</v>
      </c>
      <c r="K376" s="345">
        <v>23577081.800000001</v>
      </c>
      <c r="L376" s="383">
        <v>467</v>
      </c>
    </row>
    <row r="377" spans="1:12" s="342" customFormat="1" ht="20.25" x14ac:dyDescent="0.25">
      <c r="A377" s="293" t="s">
        <v>251</v>
      </c>
      <c r="B377" s="340"/>
      <c r="C377" s="410"/>
      <c r="D377" s="410"/>
      <c r="E377" s="410"/>
      <c r="F377" s="410"/>
      <c r="G377" s="410"/>
      <c r="H377" s="392"/>
      <c r="I377" s="341"/>
      <c r="J377" s="341"/>
      <c r="K377" s="341"/>
      <c r="L377" s="387"/>
    </row>
    <row r="378" spans="1:12" s="342" customFormat="1" ht="20.25" x14ac:dyDescent="0.25">
      <c r="A378" s="339" t="s">
        <v>173</v>
      </c>
      <c r="B378" s="340" t="s">
        <v>167</v>
      </c>
      <c r="C378" s="410">
        <v>90</v>
      </c>
      <c r="D378" s="410"/>
      <c r="E378" s="410"/>
      <c r="F378" s="410"/>
      <c r="G378" s="410"/>
      <c r="H378" s="392" t="s">
        <v>250</v>
      </c>
      <c r="I378" s="341">
        <v>1289.9000000000001</v>
      </c>
      <c r="J378" s="341">
        <v>1289.9000000000001</v>
      </c>
      <c r="K378" s="341">
        <v>1160.9100000000001</v>
      </c>
      <c r="L378" s="387">
        <v>1</v>
      </c>
    </row>
    <row r="379" spans="1:12" s="342" customFormat="1" ht="20.25" x14ac:dyDescent="0.25">
      <c r="A379" s="339" t="s">
        <v>173</v>
      </c>
      <c r="B379" s="340" t="s">
        <v>167</v>
      </c>
      <c r="C379" s="410">
        <v>92</v>
      </c>
      <c r="D379" s="410"/>
      <c r="E379" s="410"/>
      <c r="F379" s="410"/>
      <c r="G379" s="410"/>
      <c r="H379" s="392" t="s">
        <v>250</v>
      </c>
      <c r="I379" s="341">
        <v>3209.84</v>
      </c>
      <c r="J379" s="341">
        <v>3209.84</v>
      </c>
      <c r="K379" s="341">
        <v>2953.05</v>
      </c>
      <c r="L379" s="387">
        <v>1</v>
      </c>
    </row>
    <row r="380" spans="1:12" s="342" customFormat="1" ht="20.25" x14ac:dyDescent="0.25">
      <c r="A380" s="339" t="s">
        <v>173</v>
      </c>
      <c r="B380" s="340" t="s">
        <v>167</v>
      </c>
      <c r="C380" s="410">
        <v>93.7</v>
      </c>
      <c r="D380" s="410"/>
      <c r="E380" s="410"/>
      <c r="F380" s="410"/>
      <c r="G380" s="410"/>
      <c r="H380" s="392" t="s">
        <v>250</v>
      </c>
      <c r="I380" s="341">
        <v>10587.49</v>
      </c>
      <c r="J380" s="341">
        <v>10587.49</v>
      </c>
      <c r="K380" s="341">
        <v>9920.48</v>
      </c>
      <c r="L380" s="387">
        <v>2</v>
      </c>
    </row>
    <row r="381" spans="1:12" s="342" customFormat="1" ht="20.25" x14ac:dyDescent="0.25">
      <c r="A381" s="339" t="s">
        <v>173</v>
      </c>
      <c r="B381" s="340" t="s">
        <v>167</v>
      </c>
      <c r="C381" s="410">
        <v>94</v>
      </c>
      <c r="D381" s="410"/>
      <c r="E381" s="410"/>
      <c r="F381" s="410"/>
      <c r="G381" s="410"/>
      <c r="H381" s="392" t="s">
        <v>250</v>
      </c>
      <c r="I381" s="341">
        <v>16110.27</v>
      </c>
      <c r="J381" s="341">
        <v>16110.27</v>
      </c>
      <c r="K381" s="341">
        <v>15143.65</v>
      </c>
      <c r="L381" s="387">
        <v>1</v>
      </c>
    </row>
    <row r="382" spans="1:12" s="342" customFormat="1" ht="20.25" x14ac:dyDescent="0.25">
      <c r="A382" s="339" t="s">
        <v>173</v>
      </c>
      <c r="B382" s="340" t="s">
        <v>167</v>
      </c>
      <c r="C382" s="410">
        <v>94.25</v>
      </c>
      <c r="D382" s="410"/>
      <c r="E382" s="410"/>
      <c r="F382" s="410"/>
      <c r="G382" s="410"/>
      <c r="H382" s="392" t="s">
        <v>250</v>
      </c>
      <c r="I382" s="341">
        <v>87021.62</v>
      </c>
      <c r="J382" s="341">
        <v>87021.62</v>
      </c>
      <c r="K382" s="341">
        <v>82017.87</v>
      </c>
      <c r="L382" s="387">
        <v>2</v>
      </c>
    </row>
    <row r="383" spans="1:12" s="342" customFormat="1" ht="20.25" x14ac:dyDescent="0.25">
      <c r="A383" s="339" t="s">
        <v>173</v>
      </c>
      <c r="B383" s="340" t="s">
        <v>167</v>
      </c>
      <c r="C383" s="410">
        <v>95.75</v>
      </c>
      <c r="D383" s="410"/>
      <c r="E383" s="410"/>
      <c r="F383" s="410"/>
      <c r="G383" s="410"/>
      <c r="H383" s="392" t="s">
        <v>250</v>
      </c>
      <c r="I383" s="341">
        <v>14299.73</v>
      </c>
      <c r="J383" s="341">
        <v>14299.73</v>
      </c>
      <c r="K383" s="341">
        <v>13691.99</v>
      </c>
      <c r="L383" s="387">
        <v>2</v>
      </c>
    </row>
    <row r="384" spans="1:12" s="342" customFormat="1" ht="20.25" x14ac:dyDescent="0.25">
      <c r="A384" s="339" t="s">
        <v>173</v>
      </c>
      <c r="B384" s="340" t="s">
        <v>167</v>
      </c>
      <c r="C384" s="410">
        <v>96</v>
      </c>
      <c r="D384" s="410"/>
      <c r="E384" s="410"/>
      <c r="F384" s="410"/>
      <c r="G384" s="410"/>
      <c r="H384" s="392" t="s">
        <v>250</v>
      </c>
      <c r="I384" s="341">
        <v>62420.47</v>
      </c>
      <c r="J384" s="341">
        <v>62420.47</v>
      </c>
      <c r="K384" s="341">
        <v>59923.65</v>
      </c>
      <c r="L384" s="387">
        <v>3</v>
      </c>
    </row>
    <row r="385" spans="1:12" s="342" customFormat="1" ht="20.25" x14ac:dyDescent="0.25">
      <c r="A385" s="339" t="s">
        <v>173</v>
      </c>
      <c r="B385" s="340" t="s">
        <v>167</v>
      </c>
      <c r="C385" s="410">
        <v>96.25</v>
      </c>
      <c r="D385" s="410"/>
      <c r="E385" s="410"/>
      <c r="F385" s="410"/>
      <c r="G385" s="410"/>
      <c r="H385" s="392" t="s">
        <v>250</v>
      </c>
      <c r="I385" s="341">
        <v>116816.66</v>
      </c>
      <c r="J385" s="341">
        <v>116816.66</v>
      </c>
      <c r="K385" s="341">
        <v>112436.04</v>
      </c>
      <c r="L385" s="387">
        <v>1</v>
      </c>
    </row>
    <row r="386" spans="1:12" s="342" customFormat="1" ht="20.25" x14ac:dyDescent="0.25">
      <c r="A386" s="339" t="s">
        <v>173</v>
      </c>
      <c r="B386" s="340" t="s">
        <v>167</v>
      </c>
      <c r="C386" s="410">
        <v>96.5</v>
      </c>
      <c r="D386" s="410"/>
      <c r="E386" s="410"/>
      <c r="F386" s="410"/>
      <c r="G386" s="410"/>
      <c r="H386" s="392" t="s">
        <v>250</v>
      </c>
      <c r="I386" s="341">
        <v>12798.42</v>
      </c>
      <c r="J386" s="341">
        <v>12798.42</v>
      </c>
      <c r="K386" s="341">
        <v>12350.47</v>
      </c>
      <c r="L386" s="387">
        <v>2</v>
      </c>
    </row>
    <row r="387" spans="1:12" s="342" customFormat="1" ht="20.25" x14ac:dyDescent="0.25">
      <c r="A387" s="339" t="s">
        <v>173</v>
      </c>
      <c r="B387" s="340" t="s">
        <v>167</v>
      </c>
      <c r="C387" s="410">
        <v>97</v>
      </c>
      <c r="D387" s="410"/>
      <c r="E387" s="410"/>
      <c r="F387" s="410"/>
      <c r="G387" s="410"/>
      <c r="H387" s="392" t="s">
        <v>250</v>
      </c>
      <c r="I387" s="341">
        <v>126339.15</v>
      </c>
      <c r="J387" s="341">
        <v>126339.15</v>
      </c>
      <c r="K387" s="341">
        <v>122548.97</v>
      </c>
      <c r="L387" s="387">
        <v>3</v>
      </c>
    </row>
    <row r="388" spans="1:12" s="342" customFormat="1" ht="20.25" x14ac:dyDescent="0.25">
      <c r="A388" s="339" t="s">
        <v>173</v>
      </c>
      <c r="B388" s="340" t="s">
        <v>167</v>
      </c>
      <c r="C388" s="410">
        <v>97.1</v>
      </c>
      <c r="D388" s="410"/>
      <c r="E388" s="410"/>
      <c r="F388" s="410"/>
      <c r="G388" s="410"/>
      <c r="H388" s="392" t="s">
        <v>250</v>
      </c>
      <c r="I388" s="341">
        <v>177757.36</v>
      </c>
      <c r="J388" s="341">
        <v>177757.36</v>
      </c>
      <c r="K388" s="341">
        <v>172602.4</v>
      </c>
      <c r="L388" s="387">
        <v>2</v>
      </c>
    </row>
    <row r="389" spans="1:12" s="342" customFormat="1" ht="20.25" x14ac:dyDescent="0.25">
      <c r="A389" s="339" t="s">
        <v>173</v>
      </c>
      <c r="B389" s="340" t="s">
        <v>167</v>
      </c>
      <c r="C389" s="410">
        <v>97.15</v>
      </c>
      <c r="D389" s="410"/>
      <c r="E389" s="410"/>
      <c r="F389" s="410"/>
      <c r="G389" s="410"/>
      <c r="H389" s="392" t="s">
        <v>250</v>
      </c>
      <c r="I389" s="341">
        <v>124502.87</v>
      </c>
      <c r="J389" s="341">
        <v>124502.87</v>
      </c>
      <c r="K389" s="341">
        <v>120954.54</v>
      </c>
      <c r="L389" s="387">
        <v>1</v>
      </c>
    </row>
    <row r="390" spans="1:12" s="342" customFormat="1" ht="20.25" x14ac:dyDescent="0.25">
      <c r="A390" s="339" t="s">
        <v>173</v>
      </c>
      <c r="B390" s="340" t="s">
        <v>167</v>
      </c>
      <c r="C390" s="410">
        <v>97.2</v>
      </c>
      <c r="D390" s="410"/>
      <c r="E390" s="410"/>
      <c r="F390" s="410"/>
      <c r="G390" s="410"/>
      <c r="H390" s="392" t="s">
        <v>250</v>
      </c>
      <c r="I390" s="341">
        <v>187000</v>
      </c>
      <c r="J390" s="341">
        <v>187000</v>
      </c>
      <c r="K390" s="341">
        <v>181764</v>
      </c>
      <c r="L390" s="387">
        <v>2</v>
      </c>
    </row>
    <row r="391" spans="1:12" s="342" customFormat="1" ht="20.25" x14ac:dyDescent="0.25">
      <c r="A391" s="339" t="s">
        <v>173</v>
      </c>
      <c r="B391" s="340" t="s">
        <v>167</v>
      </c>
      <c r="C391" s="410">
        <v>97.4</v>
      </c>
      <c r="D391" s="410"/>
      <c r="E391" s="410"/>
      <c r="F391" s="410"/>
      <c r="G391" s="410"/>
      <c r="H391" s="392" t="s">
        <v>250</v>
      </c>
      <c r="I391" s="341">
        <v>3175624.54</v>
      </c>
      <c r="J391" s="341">
        <v>3175624.54</v>
      </c>
      <c r="K391" s="341">
        <v>3093058.3</v>
      </c>
      <c r="L391" s="387">
        <v>7</v>
      </c>
    </row>
    <row r="392" spans="1:12" s="342" customFormat="1" ht="20.25" x14ac:dyDescent="0.25">
      <c r="A392" s="339" t="s">
        <v>173</v>
      </c>
      <c r="B392" s="340" t="s">
        <v>167</v>
      </c>
      <c r="C392" s="410">
        <v>97.45</v>
      </c>
      <c r="D392" s="410"/>
      <c r="E392" s="410"/>
      <c r="F392" s="410"/>
      <c r="G392" s="410"/>
      <c r="H392" s="392" t="s">
        <v>250</v>
      </c>
      <c r="I392" s="341">
        <v>369856.34</v>
      </c>
      <c r="J392" s="341">
        <v>369856.34</v>
      </c>
      <c r="K392" s="341">
        <v>360425</v>
      </c>
      <c r="L392" s="387">
        <v>1</v>
      </c>
    </row>
    <row r="393" spans="1:12" s="342" customFormat="1" ht="20.25" x14ac:dyDescent="0.25">
      <c r="A393" s="339" t="s">
        <v>173</v>
      </c>
      <c r="B393" s="340" t="s">
        <v>167</v>
      </c>
      <c r="C393" s="410">
        <v>97.5</v>
      </c>
      <c r="D393" s="410"/>
      <c r="E393" s="410"/>
      <c r="F393" s="410"/>
      <c r="G393" s="410"/>
      <c r="H393" s="392" t="s">
        <v>250</v>
      </c>
      <c r="I393" s="341">
        <v>3163837.34</v>
      </c>
      <c r="J393" s="341">
        <v>3163837.34</v>
      </c>
      <c r="K393" s="341">
        <v>3084741.41</v>
      </c>
      <c r="L393" s="387">
        <v>5</v>
      </c>
    </row>
    <row r="394" spans="1:12" s="342" customFormat="1" ht="20.25" x14ac:dyDescent="0.25">
      <c r="A394" s="339" t="s">
        <v>173</v>
      </c>
      <c r="B394" s="340" t="s">
        <v>167</v>
      </c>
      <c r="C394" s="410">
        <v>97.6</v>
      </c>
      <c r="D394" s="410"/>
      <c r="E394" s="410"/>
      <c r="F394" s="410"/>
      <c r="G394" s="410"/>
      <c r="H394" s="392" t="s">
        <v>250</v>
      </c>
      <c r="I394" s="341">
        <v>2660245.88</v>
      </c>
      <c r="J394" s="341">
        <v>2660245.88</v>
      </c>
      <c r="K394" s="341">
        <v>2596399.9700000002</v>
      </c>
      <c r="L394" s="387">
        <v>3</v>
      </c>
    </row>
    <row r="395" spans="1:12" s="342" customFormat="1" ht="20.25" x14ac:dyDescent="0.25">
      <c r="A395" s="339"/>
      <c r="B395" s="340"/>
      <c r="C395" s="410"/>
      <c r="D395" s="410"/>
      <c r="E395" s="410"/>
      <c r="F395" s="410"/>
      <c r="G395" s="410"/>
      <c r="H395" s="392" t="s">
        <v>189</v>
      </c>
      <c r="I395" s="345">
        <v>10309717.880000001</v>
      </c>
      <c r="J395" s="345">
        <v>10309717.880000001</v>
      </c>
      <c r="K395" s="345">
        <v>10042092.699999999</v>
      </c>
      <c r="L395" s="383">
        <v>39</v>
      </c>
    </row>
    <row r="396" spans="1:12" s="342" customFormat="1" ht="20.25" x14ac:dyDescent="0.25">
      <c r="A396" s="293" t="s">
        <v>252</v>
      </c>
      <c r="B396" s="340"/>
      <c r="C396" s="410"/>
      <c r="D396" s="410"/>
      <c r="E396" s="410"/>
      <c r="F396" s="410"/>
      <c r="G396" s="410"/>
      <c r="H396" s="392"/>
      <c r="I396" s="341"/>
      <c r="J396" s="341"/>
      <c r="K396" s="341"/>
      <c r="L396" s="387"/>
    </row>
    <row r="397" spans="1:12" s="342" customFormat="1" ht="20.25" x14ac:dyDescent="0.25">
      <c r="A397" s="339" t="s">
        <v>253</v>
      </c>
      <c r="B397" s="340" t="s">
        <v>167</v>
      </c>
      <c r="C397" s="410">
        <v>101.0038</v>
      </c>
      <c r="D397" s="410">
        <v>8</v>
      </c>
      <c r="E397" s="410" t="s">
        <v>462</v>
      </c>
      <c r="F397" s="410">
        <v>7.3924985160755998</v>
      </c>
      <c r="G397" s="410">
        <v>7.5999690164771003</v>
      </c>
      <c r="H397" s="392" t="s">
        <v>169</v>
      </c>
      <c r="I397" s="341">
        <v>10000.08</v>
      </c>
      <c r="J397" s="341">
        <v>12028</v>
      </c>
      <c r="K397" s="341">
        <v>10100.459999999999</v>
      </c>
      <c r="L397" s="387">
        <v>1</v>
      </c>
    </row>
    <row r="398" spans="1:12" s="342" customFormat="1" ht="20.25" x14ac:dyDescent="0.25">
      <c r="A398" s="339" t="s">
        <v>463</v>
      </c>
      <c r="B398" s="340" t="s">
        <v>167</v>
      </c>
      <c r="C398" s="410">
        <v>98.3459</v>
      </c>
      <c r="D398" s="410">
        <v>9.25</v>
      </c>
      <c r="E398" s="410" t="s">
        <v>263</v>
      </c>
      <c r="F398" s="410">
        <v>10</v>
      </c>
      <c r="G398" s="410">
        <v>10.381289062499899</v>
      </c>
      <c r="H398" s="392" t="s">
        <v>169</v>
      </c>
      <c r="I398" s="341">
        <v>1500000</v>
      </c>
      <c r="J398" s="341">
        <v>1500000</v>
      </c>
      <c r="K398" s="341">
        <v>1475189.04</v>
      </c>
      <c r="L398" s="387">
        <v>1</v>
      </c>
    </row>
    <row r="399" spans="1:12" s="342" customFormat="1" ht="20.25" x14ac:dyDescent="0.25">
      <c r="A399" s="339" t="s">
        <v>299</v>
      </c>
      <c r="B399" s="340" t="s">
        <v>167</v>
      </c>
      <c r="C399" s="410">
        <v>97.983400000000003</v>
      </c>
      <c r="D399" s="410">
        <v>9.5</v>
      </c>
      <c r="E399" s="410" t="s">
        <v>281</v>
      </c>
      <c r="F399" s="410"/>
      <c r="G399" s="410">
        <v>10.75</v>
      </c>
      <c r="H399" s="392" t="s">
        <v>169</v>
      </c>
      <c r="I399" s="341">
        <v>250000</v>
      </c>
      <c r="J399" s="341">
        <v>250000</v>
      </c>
      <c r="K399" s="341">
        <v>244958.46</v>
      </c>
      <c r="L399" s="387">
        <v>1</v>
      </c>
    </row>
    <row r="400" spans="1:12" s="342" customFormat="1" ht="20.25" x14ac:dyDescent="0.25">
      <c r="A400" s="339" t="s">
        <v>299</v>
      </c>
      <c r="B400" s="340" t="s">
        <v>167</v>
      </c>
      <c r="C400" s="410">
        <v>98.502099999999999</v>
      </c>
      <c r="D400" s="410">
        <v>9.4499999999999993</v>
      </c>
      <c r="E400" s="410" t="s">
        <v>464</v>
      </c>
      <c r="F400" s="410"/>
      <c r="G400" s="410">
        <v>10.5</v>
      </c>
      <c r="H400" s="392" t="s">
        <v>169</v>
      </c>
      <c r="I400" s="341">
        <v>250000</v>
      </c>
      <c r="J400" s="341">
        <v>250000</v>
      </c>
      <c r="K400" s="341">
        <v>246255.23</v>
      </c>
      <c r="L400" s="387">
        <v>1</v>
      </c>
    </row>
    <row r="401" spans="1:12" s="342" customFormat="1" ht="20.25" x14ac:dyDescent="0.25">
      <c r="A401" s="339" t="s">
        <v>299</v>
      </c>
      <c r="B401" s="340" t="s">
        <v>167</v>
      </c>
      <c r="C401" s="410">
        <v>98.975399999999993</v>
      </c>
      <c r="D401" s="410">
        <v>9.4</v>
      </c>
      <c r="E401" s="410" t="s">
        <v>465</v>
      </c>
      <c r="F401" s="410"/>
      <c r="G401" s="410">
        <v>10.25</v>
      </c>
      <c r="H401" s="392" t="s">
        <v>169</v>
      </c>
      <c r="I401" s="341">
        <v>250000</v>
      </c>
      <c r="J401" s="341">
        <v>250000</v>
      </c>
      <c r="K401" s="341">
        <v>247438.62</v>
      </c>
      <c r="L401" s="387">
        <v>1</v>
      </c>
    </row>
    <row r="402" spans="1:12" s="342" customFormat="1" ht="20.25" x14ac:dyDescent="0.25">
      <c r="A402" s="339" t="s">
        <v>466</v>
      </c>
      <c r="B402" s="340" t="s">
        <v>167</v>
      </c>
      <c r="C402" s="410">
        <v>95.904600000000002</v>
      </c>
      <c r="D402" s="410">
        <v>8</v>
      </c>
      <c r="E402" s="410" t="s">
        <v>467</v>
      </c>
      <c r="F402" s="410">
        <v>10.08</v>
      </c>
      <c r="G402" s="410">
        <v>10.4674655307801</v>
      </c>
      <c r="H402" s="392" t="s">
        <v>169</v>
      </c>
      <c r="I402" s="341">
        <v>313200</v>
      </c>
      <c r="J402" s="341">
        <v>348000</v>
      </c>
      <c r="K402" s="341">
        <v>300373.32</v>
      </c>
      <c r="L402" s="387">
        <v>1</v>
      </c>
    </row>
    <row r="403" spans="1:12" s="342" customFormat="1" ht="20.25" x14ac:dyDescent="0.25">
      <c r="A403" s="339" t="s">
        <v>255</v>
      </c>
      <c r="B403" s="340" t="s">
        <v>167</v>
      </c>
      <c r="C403" s="410">
        <v>96.603499999999997</v>
      </c>
      <c r="D403" s="410">
        <v>9</v>
      </c>
      <c r="E403" s="410" t="s">
        <v>468</v>
      </c>
      <c r="F403" s="410">
        <v>11</v>
      </c>
      <c r="G403" s="410">
        <v>11.4621259414062</v>
      </c>
      <c r="H403" s="392" t="s">
        <v>169</v>
      </c>
      <c r="I403" s="341">
        <v>1335</v>
      </c>
      <c r="J403" s="341">
        <v>1424</v>
      </c>
      <c r="K403" s="341">
        <v>1289.6600000000001</v>
      </c>
      <c r="L403" s="387">
        <v>1</v>
      </c>
    </row>
    <row r="404" spans="1:12" s="342" customFormat="1" ht="20.25" x14ac:dyDescent="0.25">
      <c r="A404" s="339" t="s">
        <v>255</v>
      </c>
      <c r="B404" s="340" t="s">
        <v>167</v>
      </c>
      <c r="C404" s="410">
        <v>96.607699999999994</v>
      </c>
      <c r="D404" s="410">
        <v>9</v>
      </c>
      <c r="E404" s="410" t="s">
        <v>469</v>
      </c>
      <c r="F404" s="410">
        <v>11</v>
      </c>
      <c r="G404" s="410">
        <v>11.4621259414062</v>
      </c>
      <c r="H404" s="392" t="s">
        <v>169</v>
      </c>
      <c r="I404" s="341">
        <v>28887.200000000001</v>
      </c>
      <c r="J404" s="341">
        <v>30813</v>
      </c>
      <c r="K404" s="341">
        <v>27907.23</v>
      </c>
      <c r="L404" s="387">
        <v>4</v>
      </c>
    </row>
    <row r="405" spans="1:12" s="342" customFormat="1" ht="20.25" x14ac:dyDescent="0.25">
      <c r="A405" s="339" t="s">
        <v>255</v>
      </c>
      <c r="B405" s="340" t="s">
        <v>167</v>
      </c>
      <c r="C405" s="410">
        <v>96.6417</v>
      </c>
      <c r="D405" s="410">
        <v>9</v>
      </c>
      <c r="E405" s="410" t="s">
        <v>470</v>
      </c>
      <c r="F405" s="410">
        <v>11</v>
      </c>
      <c r="G405" s="410">
        <v>11.4621259414062</v>
      </c>
      <c r="H405" s="392" t="s">
        <v>169</v>
      </c>
      <c r="I405" s="341">
        <v>12323.44</v>
      </c>
      <c r="J405" s="341">
        <v>13145</v>
      </c>
      <c r="K405" s="341">
        <v>11909.58</v>
      </c>
      <c r="L405" s="387">
        <v>1</v>
      </c>
    </row>
    <row r="406" spans="1:12" s="342" customFormat="1" ht="20.25" x14ac:dyDescent="0.25">
      <c r="A406" s="339" t="s">
        <v>255</v>
      </c>
      <c r="B406" s="340" t="s">
        <v>167</v>
      </c>
      <c r="C406" s="410">
        <v>101.02160000000001</v>
      </c>
      <c r="D406" s="410">
        <v>8</v>
      </c>
      <c r="E406" s="410" t="s">
        <v>471</v>
      </c>
      <c r="F406" s="410">
        <v>7.3451644202150002</v>
      </c>
      <c r="G406" s="410">
        <v>7.5499704554639999</v>
      </c>
      <c r="H406" s="392" t="s">
        <v>169</v>
      </c>
      <c r="I406" s="341">
        <v>10000.25</v>
      </c>
      <c r="J406" s="341">
        <v>15385</v>
      </c>
      <c r="K406" s="341">
        <v>10102.41</v>
      </c>
      <c r="L406" s="387">
        <v>1</v>
      </c>
    </row>
    <row r="407" spans="1:12" s="342" customFormat="1" ht="20.25" x14ac:dyDescent="0.25">
      <c r="A407" s="339" t="s">
        <v>258</v>
      </c>
      <c r="B407" s="340" t="s">
        <v>167</v>
      </c>
      <c r="C407" s="410">
        <v>101.6499</v>
      </c>
      <c r="D407" s="410">
        <v>9</v>
      </c>
      <c r="E407" s="410" t="s">
        <v>472</v>
      </c>
      <c r="F407" s="410">
        <v>7.5816665271500998</v>
      </c>
      <c r="G407" s="410">
        <v>7.7999594791454001</v>
      </c>
      <c r="H407" s="392" t="s">
        <v>169</v>
      </c>
      <c r="I407" s="341">
        <v>30001.5</v>
      </c>
      <c r="J407" s="341">
        <v>50850</v>
      </c>
      <c r="K407" s="341">
        <v>30496.5</v>
      </c>
      <c r="L407" s="387">
        <v>3</v>
      </c>
    </row>
    <row r="408" spans="1:12" s="342" customFormat="1" ht="20.25" x14ac:dyDescent="0.25">
      <c r="A408" s="339" t="s">
        <v>258</v>
      </c>
      <c r="B408" s="340" t="s">
        <v>167</v>
      </c>
      <c r="C408" s="410">
        <v>102.2697</v>
      </c>
      <c r="D408" s="410">
        <v>9</v>
      </c>
      <c r="E408" s="410" t="s">
        <v>266</v>
      </c>
      <c r="F408" s="410">
        <v>7.8039220435854997</v>
      </c>
      <c r="G408" s="410">
        <v>8.0352864552501995</v>
      </c>
      <c r="H408" s="392" t="s">
        <v>169</v>
      </c>
      <c r="I408" s="341">
        <v>400000.18</v>
      </c>
      <c r="J408" s="341">
        <v>423729</v>
      </c>
      <c r="K408" s="341">
        <v>409078.98</v>
      </c>
      <c r="L408" s="387">
        <v>1</v>
      </c>
    </row>
    <row r="409" spans="1:12" s="342" customFormat="1" ht="20.25" x14ac:dyDescent="0.25">
      <c r="A409" s="339" t="s">
        <v>258</v>
      </c>
      <c r="B409" s="340" t="s">
        <v>167</v>
      </c>
      <c r="C409" s="410">
        <v>102.28270000000001</v>
      </c>
      <c r="D409" s="410">
        <v>9</v>
      </c>
      <c r="E409" s="410" t="s">
        <v>473</v>
      </c>
      <c r="F409" s="410">
        <v>7.7828572724663996</v>
      </c>
      <c r="G409" s="410">
        <v>8.0129662946244</v>
      </c>
      <c r="H409" s="392" t="s">
        <v>169</v>
      </c>
      <c r="I409" s="341">
        <v>300000.37</v>
      </c>
      <c r="J409" s="341">
        <v>317797</v>
      </c>
      <c r="K409" s="341">
        <v>306848.48</v>
      </c>
      <c r="L409" s="387">
        <v>1</v>
      </c>
    </row>
    <row r="410" spans="1:12" s="342" customFormat="1" ht="20.25" x14ac:dyDescent="0.25">
      <c r="A410" s="339" t="s">
        <v>259</v>
      </c>
      <c r="B410" s="340" t="s">
        <v>167</v>
      </c>
      <c r="C410" s="410">
        <v>98.664400000000001</v>
      </c>
      <c r="D410" s="410">
        <v>8.5</v>
      </c>
      <c r="E410" s="410" t="s">
        <v>474</v>
      </c>
      <c r="F410" s="410">
        <v>9.25</v>
      </c>
      <c r="G410" s="410">
        <v>9.5758345544586003</v>
      </c>
      <c r="H410" s="392" t="s">
        <v>169</v>
      </c>
      <c r="I410" s="341">
        <v>2993.6</v>
      </c>
      <c r="J410" s="341">
        <v>3742</v>
      </c>
      <c r="K410" s="341">
        <v>2953.62</v>
      </c>
      <c r="L410" s="387">
        <v>1</v>
      </c>
    </row>
    <row r="411" spans="1:12" s="342" customFormat="1" ht="20.25" x14ac:dyDescent="0.25">
      <c r="A411" s="339" t="s">
        <v>259</v>
      </c>
      <c r="B411" s="340" t="s">
        <v>167</v>
      </c>
      <c r="C411" s="410">
        <v>98.683199999999999</v>
      </c>
      <c r="D411" s="410">
        <v>8.5</v>
      </c>
      <c r="E411" s="410" t="s">
        <v>408</v>
      </c>
      <c r="F411" s="410">
        <v>9.25</v>
      </c>
      <c r="G411" s="410">
        <v>9.5758345544586003</v>
      </c>
      <c r="H411" s="392" t="s">
        <v>169</v>
      </c>
      <c r="I411" s="341">
        <v>3040</v>
      </c>
      <c r="J411" s="341">
        <v>3800</v>
      </c>
      <c r="K411" s="341">
        <v>2999.97</v>
      </c>
      <c r="L411" s="387">
        <v>1</v>
      </c>
    </row>
    <row r="412" spans="1:12" s="342" customFormat="1" ht="20.25" x14ac:dyDescent="0.25">
      <c r="A412" s="339" t="s">
        <v>260</v>
      </c>
      <c r="B412" s="340" t="s">
        <v>167</v>
      </c>
      <c r="C412" s="410">
        <v>97.7453</v>
      </c>
      <c r="D412" s="410">
        <v>8.5</v>
      </c>
      <c r="E412" s="410" t="s">
        <v>475</v>
      </c>
      <c r="F412" s="410">
        <v>10</v>
      </c>
      <c r="G412" s="410">
        <v>10.25</v>
      </c>
      <c r="H412" s="392" t="s">
        <v>169</v>
      </c>
      <c r="I412" s="341">
        <v>1000000</v>
      </c>
      <c r="J412" s="341">
        <v>1000000</v>
      </c>
      <c r="K412" s="341">
        <v>977453.24</v>
      </c>
      <c r="L412" s="387">
        <v>2</v>
      </c>
    </row>
    <row r="413" spans="1:12" s="342" customFormat="1" ht="20.25" x14ac:dyDescent="0.25">
      <c r="A413" s="339" t="s">
        <v>260</v>
      </c>
      <c r="B413" s="340" t="s">
        <v>167</v>
      </c>
      <c r="C413" s="410">
        <v>97.7483</v>
      </c>
      <c r="D413" s="410">
        <v>8.5</v>
      </c>
      <c r="E413" s="410" t="s">
        <v>476</v>
      </c>
      <c r="F413" s="410">
        <v>10</v>
      </c>
      <c r="G413" s="410">
        <v>10.25</v>
      </c>
      <c r="H413" s="392" t="s">
        <v>169</v>
      </c>
      <c r="I413" s="341">
        <v>500000</v>
      </c>
      <c r="J413" s="341">
        <v>500000</v>
      </c>
      <c r="K413" s="341">
        <v>488741.66</v>
      </c>
      <c r="L413" s="387">
        <v>1</v>
      </c>
    </row>
    <row r="414" spans="1:12" s="342" customFormat="1" ht="20.25" x14ac:dyDescent="0.25">
      <c r="A414" s="339" t="s">
        <v>260</v>
      </c>
      <c r="B414" s="340" t="s">
        <v>167</v>
      </c>
      <c r="C414" s="410">
        <v>98.111599999999996</v>
      </c>
      <c r="D414" s="410">
        <v>8.5</v>
      </c>
      <c r="E414" s="410" t="s">
        <v>477</v>
      </c>
      <c r="F414" s="410">
        <v>9.75</v>
      </c>
      <c r="G414" s="410">
        <v>9.9876562500000006</v>
      </c>
      <c r="H414" s="392" t="s">
        <v>169</v>
      </c>
      <c r="I414" s="341">
        <v>60000</v>
      </c>
      <c r="J414" s="341">
        <v>60000</v>
      </c>
      <c r="K414" s="341">
        <v>58866.98</v>
      </c>
      <c r="L414" s="387">
        <v>2</v>
      </c>
    </row>
    <row r="415" spans="1:12" s="342" customFormat="1" ht="20.25" x14ac:dyDescent="0.25">
      <c r="A415" s="339" t="s">
        <v>260</v>
      </c>
      <c r="B415" s="340" t="s">
        <v>167</v>
      </c>
      <c r="C415" s="410">
        <v>99.998500000000007</v>
      </c>
      <c r="D415" s="410">
        <v>7.75</v>
      </c>
      <c r="E415" s="410" t="s">
        <v>478</v>
      </c>
      <c r="F415" s="410">
        <v>7.75</v>
      </c>
      <c r="G415" s="410">
        <v>7.9781577441557996</v>
      </c>
      <c r="H415" s="392" t="s">
        <v>169</v>
      </c>
      <c r="I415" s="341">
        <v>5400</v>
      </c>
      <c r="J415" s="341">
        <v>6000</v>
      </c>
      <c r="K415" s="341">
        <v>5399.92</v>
      </c>
      <c r="L415" s="387">
        <v>1</v>
      </c>
    </row>
    <row r="416" spans="1:12" s="342" customFormat="1" ht="20.25" x14ac:dyDescent="0.25">
      <c r="A416" s="339" t="s">
        <v>261</v>
      </c>
      <c r="B416" s="340" t="s">
        <v>167</v>
      </c>
      <c r="C416" s="410">
        <v>96.517700000000005</v>
      </c>
      <c r="D416" s="410">
        <v>8</v>
      </c>
      <c r="E416" s="410" t="s">
        <v>479</v>
      </c>
      <c r="F416" s="410">
        <v>9.8000000000000007</v>
      </c>
      <c r="G416" s="410">
        <v>10.166068480006199</v>
      </c>
      <c r="H416" s="392" t="s">
        <v>169</v>
      </c>
      <c r="I416" s="341">
        <v>95000</v>
      </c>
      <c r="J416" s="341">
        <v>100000</v>
      </c>
      <c r="K416" s="341">
        <v>91691.85</v>
      </c>
      <c r="L416" s="387">
        <v>1</v>
      </c>
    </row>
    <row r="417" spans="1:12" s="342" customFormat="1" ht="20.25" x14ac:dyDescent="0.25">
      <c r="A417" s="339" t="s">
        <v>262</v>
      </c>
      <c r="B417" s="340" t="s">
        <v>167</v>
      </c>
      <c r="C417" s="410">
        <v>98.832099999999997</v>
      </c>
      <c r="D417" s="410">
        <v>7</v>
      </c>
      <c r="E417" s="410" t="s">
        <v>480</v>
      </c>
      <c r="F417" s="410">
        <v>7.4871311785468997</v>
      </c>
      <c r="G417" s="410">
        <v>7.6999808728132999</v>
      </c>
      <c r="H417" s="392" t="s">
        <v>169</v>
      </c>
      <c r="I417" s="341">
        <v>153801.19</v>
      </c>
      <c r="J417" s="341">
        <v>176580</v>
      </c>
      <c r="K417" s="341">
        <v>152004.94</v>
      </c>
      <c r="L417" s="387">
        <v>3</v>
      </c>
    </row>
    <row r="418" spans="1:12" s="342" customFormat="1" ht="20.25" x14ac:dyDescent="0.25">
      <c r="A418" s="339" t="s">
        <v>304</v>
      </c>
      <c r="B418" s="340" t="s">
        <v>167</v>
      </c>
      <c r="C418" s="410">
        <v>99.996899999999997</v>
      </c>
      <c r="D418" s="410">
        <v>7</v>
      </c>
      <c r="E418" s="410" t="s">
        <v>481</v>
      </c>
      <c r="F418" s="410">
        <v>7</v>
      </c>
      <c r="G418" s="410">
        <v>7.1859031289062001</v>
      </c>
      <c r="H418" s="392" t="s">
        <v>169</v>
      </c>
      <c r="I418" s="341">
        <v>5500</v>
      </c>
      <c r="J418" s="341">
        <v>10000</v>
      </c>
      <c r="K418" s="341">
        <v>5499.83</v>
      </c>
      <c r="L418" s="387">
        <v>1</v>
      </c>
    </row>
    <row r="419" spans="1:12" s="342" customFormat="1" ht="20.25" x14ac:dyDescent="0.25">
      <c r="A419" s="339" t="s">
        <v>304</v>
      </c>
      <c r="B419" s="340" t="s">
        <v>167</v>
      </c>
      <c r="C419" s="410">
        <v>99.997900000000001</v>
      </c>
      <c r="D419" s="410">
        <v>7</v>
      </c>
      <c r="E419" s="410" t="s">
        <v>482</v>
      </c>
      <c r="F419" s="410">
        <v>7</v>
      </c>
      <c r="G419" s="410">
        <v>7.1859031289062001</v>
      </c>
      <c r="H419" s="392" t="s">
        <v>169</v>
      </c>
      <c r="I419" s="341">
        <v>4950</v>
      </c>
      <c r="J419" s="341">
        <v>9000</v>
      </c>
      <c r="K419" s="341">
        <v>4949.8999999999996</v>
      </c>
      <c r="L419" s="387">
        <v>1</v>
      </c>
    </row>
    <row r="420" spans="1:12" s="342" customFormat="1" ht="20.25" x14ac:dyDescent="0.25">
      <c r="A420" s="339" t="s">
        <v>265</v>
      </c>
      <c r="B420" s="340" t="s">
        <v>167</v>
      </c>
      <c r="C420" s="410">
        <v>97.285200000000003</v>
      </c>
      <c r="D420" s="410">
        <v>9</v>
      </c>
      <c r="E420" s="410" t="s">
        <v>483</v>
      </c>
      <c r="F420" s="410">
        <v>10.516</v>
      </c>
      <c r="G420" s="410">
        <v>10.9380145124568</v>
      </c>
      <c r="H420" s="392" t="s">
        <v>169</v>
      </c>
      <c r="I420" s="341">
        <v>300000</v>
      </c>
      <c r="J420" s="341">
        <v>300000</v>
      </c>
      <c r="K420" s="341">
        <v>291855.74</v>
      </c>
      <c r="L420" s="387">
        <v>1</v>
      </c>
    </row>
    <row r="421" spans="1:12" s="342" customFormat="1" ht="20.25" x14ac:dyDescent="0.25">
      <c r="A421" s="339" t="s">
        <v>265</v>
      </c>
      <c r="B421" s="340" t="s">
        <v>167</v>
      </c>
      <c r="C421" s="410">
        <v>97.351600000000005</v>
      </c>
      <c r="D421" s="410">
        <v>9</v>
      </c>
      <c r="E421" s="410" t="s">
        <v>407</v>
      </c>
      <c r="F421" s="410">
        <v>10.5</v>
      </c>
      <c r="G421" s="410">
        <v>10.920720136962901</v>
      </c>
      <c r="H421" s="392" t="s">
        <v>169</v>
      </c>
      <c r="I421" s="341">
        <v>300000</v>
      </c>
      <c r="J421" s="341">
        <v>300000</v>
      </c>
      <c r="K421" s="341">
        <v>292054.84999999998</v>
      </c>
      <c r="L421" s="387">
        <v>1</v>
      </c>
    </row>
    <row r="422" spans="1:12" s="342" customFormat="1" ht="20.25" x14ac:dyDescent="0.25">
      <c r="A422" s="339" t="s">
        <v>265</v>
      </c>
      <c r="B422" s="340" t="s">
        <v>167</v>
      </c>
      <c r="C422" s="410">
        <v>97.358099999999993</v>
      </c>
      <c r="D422" s="410">
        <v>9</v>
      </c>
      <c r="E422" s="410" t="s">
        <v>484</v>
      </c>
      <c r="F422" s="410">
        <v>10.5</v>
      </c>
      <c r="G422" s="410">
        <v>10.920720136962901</v>
      </c>
      <c r="H422" s="392" t="s">
        <v>169</v>
      </c>
      <c r="I422" s="341">
        <v>300000</v>
      </c>
      <c r="J422" s="341">
        <v>300000</v>
      </c>
      <c r="K422" s="341">
        <v>292074.36</v>
      </c>
      <c r="L422" s="387">
        <v>1</v>
      </c>
    </row>
    <row r="423" spans="1:12" s="343" customFormat="1" ht="20.25" x14ac:dyDescent="0.25">
      <c r="A423" s="339" t="s">
        <v>265</v>
      </c>
      <c r="B423" s="340" t="s">
        <v>167</v>
      </c>
      <c r="C423" s="410">
        <v>97.377799999999993</v>
      </c>
      <c r="D423" s="410">
        <v>9</v>
      </c>
      <c r="E423" s="410" t="s">
        <v>474</v>
      </c>
      <c r="F423" s="410">
        <v>10.5</v>
      </c>
      <c r="G423" s="410">
        <v>10.920720136962901</v>
      </c>
      <c r="H423" s="392" t="s">
        <v>169</v>
      </c>
      <c r="I423" s="341">
        <v>300000</v>
      </c>
      <c r="J423" s="341">
        <v>300000</v>
      </c>
      <c r="K423" s="341">
        <v>292133.48</v>
      </c>
      <c r="L423" s="387">
        <v>1</v>
      </c>
    </row>
    <row r="424" spans="1:12" s="343" customFormat="1" ht="20.25" x14ac:dyDescent="0.25">
      <c r="A424" s="339" t="s">
        <v>265</v>
      </c>
      <c r="B424" s="340" t="s">
        <v>167</v>
      </c>
      <c r="C424" s="410">
        <v>97.401200000000003</v>
      </c>
      <c r="D424" s="410">
        <v>9</v>
      </c>
      <c r="E424" s="410" t="s">
        <v>485</v>
      </c>
      <c r="F424" s="410">
        <v>10.5</v>
      </c>
      <c r="G424" s="410">
        <v>10.920720136962901</v>
      </c>
      <c r="H424" s="392" t="s">
        <v>169</v>
      </c>
      <c r="I424" s="341">
        <v>3043184</v>
      </c>
      <c r="J424" s="341">
        <v>3043184</v>
      </c>
      <c r="K424" s="341">
        <v>2964097.46</v>
      </c>
      <c r="L424" s="387">
        <v>1</v>
      </c>
    </row>
    <row r="425" spans="1:12" s="342" customFormat="1" ht="20.25" x14ac:dyDescent="0.25">
      <c r="A425" s="339" t="s">
        <v>265</v>
      </c>
      <c r="B425" s="340" t="s">
        <v>167</v>
      </c>
      <c r="C425" s="410">
        <v>97.532499999999999</v>
      </c>
      <c r="D425" s="410">
        <v>9</v>
      </c>
      <c r="E425" s="410" t="s">
        <v>486</v>
      </c>
      <c r="F425" s="410">
        <v>11</v>
      </c>
      <c r="G425" s="410">
        <v>11.4621259414062</v>
      </c>
      <c r="H425" s="392" t="s">
        <v>169</v>
      </c>
      <c r="I425" s="341">
        <v>120000</v>
      </c>
      <c r="J425" s="341">
        <v>120000</v>
      </c>
      <c r="K425" s="341">
        <v>117038.99</v>
      </c>
      <c r="L425" s="387">
        <v>1</v>
      </c>
    </row>
    <row r="426" spans="1:12" s="342" customFormat="1" ht="20.25" x14ac:dyDescent="0.25">
      <c r="A426" s="339" t="s">
        <v>265</v>
      </c>
      <c r="B426" s="340" t="s">
        <v>167</v>
      </c>
      <c r="C426" s="410">
        <v>97.937200000000004</v>
      </c>
      <c r="D426" s="410">
        <v>9</v>
      </c>
      <c r="E426" s="410" t="s">
        <v>487</v>
      </c>
      <c r="F426" s="410">
        <v>10.6</v>
      </c>
      <c r="G426" s="410">
        <v>11.028843165506199</v>
      </c>
      <c r="H426" s="392" t="s">
        <v>169</v>
      </c>
      <c r="I426" s="341">
        <v>41000</v>
      </c>
      <c r="J426" s="341">
        <v>41000</v>
      </c>
      <c r="K426" s="341">
        <v>40154.239999999998</v>
      </c>
      <c r="L426" s="387">
        <v>1</v>
      </c>
    </row>
    <row r="427" spans="1:12" s="342" customFormat="1" ht="20.25" x14ac:dyDescent="0.25">
      <c r="A427" s="339" t="s">
        <v>265</v>
      </c>
      <c r="B427" s="340" t="s">
        <v>167</v>
      </c>
      <c r="C427" s="410">
        <v>98.045299999999997</v>
      </c>
      <c r="D427" s="410">
        <v>9</v>
      </c>
      <c r="E427" s="410" t="s">
        <v>488</v>
      </c>
      <c r="F427" s="410">
        <v>10.5</v>
      </c>
      <c r="G427" s="410">
        <v>10.920720136962901</v>
      </c>
      <c r="H427" s="392" t="s">
        <v>169</v>
      </c>
      <c r="I427" s="341">
        <v>150000</v>
      </c>
      <c r="J427" s="341">
        <v>150000</v>
      </c>
      <c r="K427" s="341">
        <v>147068.01999999999</v>
      </c>
      <c r="L427" s="387">
        <v>1</v>
      </c>
    </row>
    <row r="428" spans="1:12" s="342" customFormat="1" ht="20.25" x14ac:dyDescent="0.25">
      <c r="A428" s="339" t="s">
        <v>489</v>
      </c>
      <c r="B428" s="340" t="s">
        <v>167</v>
      </c>
      <c r="C428" s="410">
        <v>95.897099999999995</v>
      </c>
      <c r="D428" s="410">
        <v>8.25</v>
      </c>
      <c r="E428" s="410" t="s">
        <v>490</v>
      </c>
      <c r="F428" s="410">
        <v>9.8000000000000007</v>
      </c>
      <c r="G428" s="410">
        <v>10.166068480006199</v>
      </c>
      <c r="H428" s="392" t="s">
        <v>169</v>
      </c>
      <c r="I428" s="341">
        <v>27600</v>
      </c>
      <c r="J428" s="341">
        <v>30000</v>
      </c>
      <c r="K428" s="341">
        <v>26467.599999999999</v>
      </c>
      <c r="L428" s="387">
        <v>1</v>
      </c>
    </row>
    <row r="429" spans="1:12" s="342" customFormat="1" ht="20.25" x14ac:dyDescent="0.25">
      <c r="A429" s="339" t="s">
        <v>489</v>
      </c>
      <c r="B429" s="340" t="s">
        <v>167</v>
      </c>
      <c r="C429" s="410">
        <v>101.5393</v>
      </c>
      <c r="D429" s="410">
        <v>8</v>
      </c>
      <c r="E429" s="410" t="s">
        <v>491</v>
      </c>
      <c r="F429" s="410">
        <v>7.3357000000000001</v>
      </c>
      <c r="G429" s="410">
        <v>7.5399753679697996</v>
      </c>
      <c r="H429" s="392" t="s">
        <v>169</v>
      </c>
      <c r="I429" s="341">
        <v>14800</v>
      </c>
      <c r="J429" s="341">
        <v>16086.96</v>
      </c>
      <c r="K429" s="341">
        <v>15027.82</v>
      </c>
      <c r="L429" s="387">
        <v>1</v>
      </c>
    </row>
    <row r="430" spans="1:12" s="343" customFormat="1" ht="20.25" x14ac:dyDescent="0.25">
      <c r="A430" s="339" t="s">
        <v>270</v>
      </c>
      <c r="B430" s="340" t="s">
        <v>167</v>
      </c>
      <c r="C430" s="410">
        <v>97.947000000000003</v>
      </c>
      <c r="D430" s="410">
        <v>9</v>
      </c>
      <c r="E430" s="410" t="s">
        <v>388</v>
      </c>
      <c r="F430" s="410">
        <v>10.6</v>
      </c>
      <c r="G430" s="410">
        <v>11.028843165506199</v>
      </c>
      <c r="H430" s="392" t="s">
        <v>169</v>
      </c>
      <c r="I430" s="341">
        <v>150000.54</v>
      </c>
      <c r="J430" s="341">
        <v>163631</v>
      </c>
      <c r="K430" s="341">
        <v>146921.07999999999</v>
      </c>
      <c r="L430" s="387">
        <v>1</v>
      </c>
    </row>
    <row r="431" spans="1:12" s="343" customFormat="1" ht="20.25" x14ac:dyDescent="0.25">
      <c r="A431" s="339" t="s">
        <v>270</v>
      </c>
      <c r="B431" s="340" t="s">
        <v>167</v>
      </c>
      <c r="C431" s="410">
        <v>100.3206</v>
      </c>
      <c r="D431" s="410">
        <v>8</v>
      </c>
      <c r="E431" s="410" t="s">
        <v>492</v>
      </c>
      <c r="F431" s="410">
        <v>7.7621676310160996</v>
      </c>
      <c r="G431" s="410">
        <v>7.9910469869918996</v>
      </c>
      <c r="H431" s="392" t="s">
        <v>169</v>
      </c>
      <c r="I431" s="341">
        <v>200000.4</v>
      </c>
      <c r="J431" s="341">
        <v>333334</v>
      </c>
      <c r="K431" s="341">
        <v>200641.6</v>
      </c>
      <c r="L431" s="387">
        <v>1</v>
      </c>
    </row>
    <row r="432" spans="1:12" s="342" customFormat="1" ht="20.25" x14ac:dyDescent="0.25">
      <c r="A432" s="339" t="s">
        <v>270</v>
      </c>
      <c r="B432" s="340" t="s">
        <v>167</v>
      </c>
      <c r="C432" s="410">
        <v>100.7792</v>
      </c>
      <c r="D432" s="410">
        <v>8</v>
      </c>
      <c r="E432" s="410" t="s">
        <v>493</v>
      </c>
      <c r="F432" s="410">
        <v>7.4871591546231002</v>
      </c>
      <c r="G432" s="410">
        <v>7.7000104494348998</v>
      </c>
      <c r="H432" s="392" t="s">
        <v>169</v>
      </c>
      <c r="I432" s="341">
        <v>10000.25</v>
      </c>
      <c r="J432" s="341">
        <v>15385</v>
      </c>
      <c r="K432" s="341">
        <v>10078.17</v>
      </c>
      <c r="L432" s="387">
        <v>1</v>
      </c>
    </row>
    <row r="433" spans="1:12" s="342" customFormat="1" ht="20.25" x14ac:dyDescent="0.25">
      <c r="A433" s="339" t="s">
        <v>270</v>
      </c>
      <c r="B433" s="340" t="s">
        <v>167</v>
      </c>
      <c r="C433" s="410">
        <v>102.3261</v>
      </c>
      <c r="D433" s="410">
        <v>9</v>
      </c>
      <c r="E433" s="410" t="s">
        <v>494</v>
      </c>
      <c r="F433" s="410">
        <v>7.6762073443298</v>
      </c>
      <c r="G433" s="410">
        <v>7.9000134669220996</v>
      </c>
      <c r="H433" s="392" t="s">
        <v>169</v>
      </c>
      <c r="I433" s="341">
        <v>20001</v>
      </c>
      <c r="J433" s="341">
        <v>26668</v>
      </c>
      <c r="K433" s="341">
        <v>20466.240000000002</v>
      </c>
      <c r="L433" s="387">
        <v>2</v>
      </c>
    </row>
    <row r="434" spans="1:12" s="342" customFormat="1" ht="20.25" x14ac:dyDescent="0.25">
      <c r="A434" s="339" t="s">
        <v>271</v>
      </c>
      <c r="B434" s="340" t="s">
        <v>167</v>
      </c>
      <c r="C434" s="410">
        <v>103.55159999999999</v>
      </c>
      <c r="D434" s="410">
        <v>9</v>
      </c>
      <c r="E434" s="410" t="s">
        <v>495</v>
      </c>
      <c r="F434" s="410">
        <v>7.5799825510073999</v>
      </c>
      <c r="G434" s="410">
        <v>7.7981779325270999</v>
      </c>
      <c r="H434" s="392" t="s">
        <v>169</v>
      </c>
      <c r="I434" s="341">
        <v>200000.75</v>
      </c>
      <c r="J434" s="341">
        <v>243458</v>
      </c>
      <c r="K434" s="341">
        <v>207103.97</v>
      </c>
      <c r="L434" s="387">
        <v>1</v>
      </c>
    </row>
    <row r="435" spans="1:12" s="342" customFormat="1" ht="20.25" x14ac:dyDescent="0.25">
      <c r="A435" s="339" t="s">
        <v>496</v>
      </c>
      <c r="B435" s="340" t="s">
        <v>167</v>
      </c>
      <c r="C435" s="410">
        <v>100</v>
      </c>
      <c r="D435" s="410">
        <v>8.5</v>
      </c>
      <c r="E435" s="410" t="s">
        <v>263</v>
      </c>
      <c r="F435" s="410">
        <v>8.5</v>
      </c>
      <c r="G435" s="410">
        <v>8.7747961721190997</v>
      </c>
      <c r="H435" s="392" t="s">
        <v>169</v>
      </c>
      <c r="I435" s="341">
        <v>90000</v>
      </c>
      <c r="J435" s="341">
        <v>90000</v>
      </c>
      <c r="K435" s="341">
        <v>90000</v>
      </c>
      <c r="L435" s="387">
        <v>1</v>
      </c>
    </row>
    <row r="436" spans="1:12" s="342" customFormat="1" ht="20.25" x14ac:dyDescent="0.25">
      <c r="A436" s="339" t="s">
        <v>273</v>
      </c>
      <c r="B436" s="340" t="s">
        <v>167</v>
      </c>
      <c r="C436" s="410">
        <v>102.3412</v>
      </c>
      <c r="D436" s="410">
        <v>9</v>
      </c>
      <c r="E436" s="410" t="s">
        <v>497</v>
      </c>
      <c r="F436" s="410">
        <v>7.7706038504392998</v>
      </c>
      <c r="G436" s="410">
        <v>7.9999842010207001</v>
      </c>
      <c r="H436" s="392" t="s">
        <v>169</v>
      </c>
      <c r="I436" s="341">
        <v>100000.8</v>
      </c>
      <c r="J436" s="341">
        <v>111112</v>
      </c>
      <c r="K436" s="341">
        <v>102342.02</v>
      </c>
      <c r="L436" s="387">
        <v>1</v>
      </c>
    </row>
    <row r="437" spans="1:12" s="342" customFormat="1" ht="20.25" x14ac:dyDescent="0.25">
      <c r="A437" s="339" t="s">
        <v>274</v>
      </c>
      <c r="B437" s="340" t="s">
        <v>167</v>
      </c>
      <c r="C437" s="410">
        <v>97.027600000000007</v>
      </c>
      <c r="D437" s="410">
        <v>9</v>
      </c>
      <c r="E437" s="410" t="s">
        <v>193</v>
      </c>
      <c r="F437" s="410">
        <v>10.6</v>
      </c>
      <c r="G437" s="410">
        <v>11.028843165506199</v>
      </c>
      <c r="H437" s="392" t="s">
        <v>169</v>
      </c>
      <c r="I437" s="341">
        <v>100000.8</v>
      </c>
      <c r="J437" s="341">
        <v>117648</v>
      </c>
      <c r="K437" s="341">
        <v>97028.4</v>
      </c>
      <c r="L437" s="387">
        <v>1</v>
      </c>
    </row>
    <row r="438" spans="1:12" s="342" customFormat="1" ht="20.25" x14ac:dyDescent="0.25">
      <c r="A438" s="339" t="s">
        <v>274</v>
      </c>
      <c r="B438" s="340" t="s">
        <v>167</v>
      </c>
      <c r="C438" s="410">
        <v>97.781400000000005</v>
      </c>
      <c r="D438" s="410">
        <v>8</v>
      </c>
      <c r="E438" s="410" t="s">
        <v>498</v>
      </c>
      <c r="F438" s="410">
        <v>8.9986892115647006</v>
      </c>
      <c r="G438" s="410">
        <v>9.3069306132971992</v>
      </c>
      <c r="H438" s="392" t="s">
        <v>169</v>
      </c>
      <c r="I438" s="341">
        <v>300000.24</v>
      </c>
      <c r="J438" s="341">
        <v>399947</v>
      </c>
      <c r="K438" s="341">
        <v>293344.44</v>
      </c>
      <c r="L438" s="387">
        <v>1</v>
      </c>
    </row>
    <row r="439" spans="1:12" s="342" customFormat="1" ht="20.25" x14ac:dyDescent="0.25">
      <c r="A439" s="339" t="s">
        <v>275</v>
      </c>
      <c r="B439" s="340" t="s">
        <v>167</v>
      </c>
      <c r="C439" s="410">
        <v>96.802099999999996</v>
      </c>
      <c r="D439" s="410">
        <v>9</v>
      </c>
      <c r="E439" s="410" t="s">
        <v>499</v>
      </c>
      <c r="F439" s="410">
        <v>10.6</v>
      </c>
      <c r="G439" s="410">
        <v>11.028843165506199</v>
      </c>
      <c r="H439" s="392" t="s">
        <v>169</v>
      </c>
      <c r="I439" s="341">
        <v>200000</v>
      </c>
      <c r="J439" s="341">
        <v>200000</v>
      </c>
      <c r="K439" s="341">
        <v>193604.28</v>
      </c>
      <c r="L439" s="387">
        <v>2</v>
      </c>
    </row>
    <row r="440" spans="1:12" s="342" customFormat="1" ht="20.25" x14ac:dyDescent="0.25">
      <c r="A440" s="339" t="s">
        <v>276</v>
      </c>
      <c r="B440" s="340" t="s">
        <v>167</v>
      </c>
      <c r="C440" s="410">
        <v>102.0324</v>
      </c>
      <c r="D440" s="410">
        <v>8.5</v>
      </c>
      <c r="E440" s="410" t="s">
        <v>500</v>
      </c>
      <c r="F440" s="410">
        <v>7.3262394649511</v>
      </c>
      <c r="G440" s="410">
        <v>7.5299850797344998</v>
      </c>
      <c r="H440" s="392" t="s">
        <v>169</v>
      </c>
      <c r="I440" s="341">
        <v>30000</v>
      </c>
      <c r="J440" s="341">
        <v>35557.65</v>
      </c>
      <c r="K440" s="341">
        <v>30609.72</v>
      </c>
      <c r="L440" s="387">
        <v>3</v>
      </c>
    </row>
    <row r="441" spans="1:12" s="342" customFormat="1" ht="20.25" x14ac:dyDescent="0.25">
      <c r="A441" s="339" t="s">
        <v>277</v>
      </c>
      <c r="B441" s="340" t="s">
        <v>167</v>
      </c>
      <c r="C441" s="410">
        <v>98.36</v>
      </c>
      <c r="D441" s="410">
        <v>9.25</v>
      </c>
      <c r="E441" s="410" t="s">
        <v>501</v>
      </c>
      <c r="F441" s="410">
        <v>9.75</v>
      </c>
      <c r="G441" s="410">
        <v>9.9876562500000006</v>
      </c>
      <c r="H441" s="392" t="s">
        <v>169</v>
      </c>
      <c r="I441" s="341">
        <v>25000</v>
      </c>
      <c r="J441" s="341">
        <v>25000</v>
      </c>
      <c r="K441" s="341">
        <v>24590</v>
      </c>
      <c r="L441" s="387">
        <v>3</v>
      </c>
    </row>
    <row r="442" spans="1:12" s="342" customFormat="1" ht="20.25" x14ac:dyDescent="0.25">
      <c r="A442" s="339" t="s">
        <v>277</v>
      </c>
      <c r="B442" s="340" t="s">
        <v>167</v>
      </c>
      <c r="C442" s="410">
        <v>98.676699999999997</v>
      </c>
      <c r="D442" s="410">
        <v>8.75</v>
      </c>
      <c r="E442" s="410" t="s">
        <v>502</v>
      </c>
      <c r="F442" s="410">
        <v>9.25</v>
      </c>
      <c r="G442" s="410">
        <v>9.4639062499998996</v>
      </c>
      <c r="H442" s="392" t="s">
        <v>169</v>
      </c>
      <c r="I442" s="341">
        <v>200150</v>
      </c>
      <c r="J442" s="341">
        <v>200150</v>
      </c>
      <c r="K442" s="341">
        <v>197501.36</v>
      </c>
      <c r="L442" s="387">
        <v>1</v>
      </c>
    </row>
    <row r="443" spans="1:12" s="342" customFormat="1" ht="20.25" x14ac:dyDescent="0.25">
      <c r="A443" s="339" t="s">
        <v>503</v>
      </c>
      <c r="B443" s="340" t="s">
        <v>167</v>
      </c>
      <c r="C443" s="410">
        <v>101.4034</v>
      </c>
      <c r="D443" s="410">
        <v>8.5</v>
      </c>
      <c r="E443" s="410" t="s">
        <v>267</v>
      </c>
      <c r="F443" s="410">
        <v>7.5816999999999997</v>
      </c>
      <c r="G443" s="410">
        <v>7.7999948916538999</v>
      </c>
      <c r="H443" s="392" t="s">
        <v>169</v>
      </c>
      <c r="I443" s="341">
        <v>30000</v>
      </c>
      <c r="J443" s="341">
        <v>37500</v>
      </c>
      <c r="K443" s="341">
        <v>30421.02</v>
      </c>
      <c r="L443" s="387">
        <v>3</v>
      </c>
    </row>
    <row r="444" spans="1:12" s="342" customFormat="1" ht="20.25" x14ac:dyDescent="0.25">
      <c r="A444" s="339" t="s">
        <v>278</v>
      </c>
      <c r="B444" s="340" t="s">
        <v>167</v>
      </c>
      <c r="C444" s="410">
        <v>96.582999999999998</v>
      </c>
      <c r="D444" s="410">
        <v>8.5</v>
      </c>
      <c r="E444" s="410" t="s">
        <v>504</v>
      </c>
      <c r="F444" s="410">
        <v>10.5</v>
      </c>
      <c r="G444" s="410">
        <v>10.920720136962901</v>
      </c>
      <c r="H444" s="392" t="s">
        <v>169</v>
      </c>
      <c r="I444" s="341">
        <v>641291</v>
      </c>
      <c r="J444" s="341">
        <v>641291</v>
      </c>
      <c r="K444" s="341">
        <v>619378.37</v>
      </c>
      <c r="L444" s="387">
        <v>3</v>
      </c>
    </row>
    <row r="445" spans="1:12" s="342" customFormat="1" ht="20.25" x14ac:dyDescent="0.25">
      <c r="A445" s="339" t="s">
        <v>278</v>
      </c>
      <c r="B445" s="340" t="s">
        <v>167</v>
      </c>
      <c r="C445" s="410">
        <v>96.605999999999995</v>
      </c>
      <c r="D445" s="410">
        <v>8.5</v>
      </c>
      <c r="E445" s="410" t="s">
        <v>505</v>
      </c>
      <c r="F445" s="410">
        <v>10.5</v>
      </c>
      <c r="G445" s="410">
        <v>10.920720136962901</v>
      </c>
      <c r="H445" s="392" t="s">
        <v>169</v>
      </c>
      <c r="I445" s="341">
        <v>127000</v>
      </c>
      <c r="J445" s="341">
        <v>127000</v>
      </c>
      <c r="K445" s="341">
        <v>122689.61</v>
      </c>
      <c r="L445" s="387">
        <v>1</v>
      </c>
    </row>
    <row r="446" spans="1:12" s="342" customFormat="1" ht="20.25" x14ac:dyDescent="0.25">
      <c r="A446" s="339" t="s">
        <v>278</v>
      </c>
      <c r="B446" s="340" t="s">
        <v>167</v>
      </c>
      <c r="C446" s="410">
        <v>96.619900000000001</v>
      </c>
      <c r="D446" s="410">
        <v>8.5</v>
      </c>
      <c r="E446" s="410" t="s">
        <v>506</v>
      </c>
      <c r="F446" s="410">
        <v>10.5</v>
      </c>
      <c r="G446" s="410">
        <v>10.920720136962901</v>
      </c>
      <c r="H446" s="392" t="s">
        <v>169</v>
      </c>
      <c r="I446" s="341">
        <v>130000</v>
      </c>
      <c r="J446" s="341">
        <v>130000</v>
      </c>
      <c r="K446" s="341">
        <v>125605.82</v>
      </c>
      <c r="L446" s="387">
        <v>1</v>
      </c>
    </row>
    <row r="447" spans="1:12" s="342" customFormat="1" ht="20.25" x14ac:dyDescent="0.25">
      <c r="A447" s="339" t="s">
        <v>279</v>
      </c>
      <c r="B447" s="340" t="s">
        <v>167</v>
      </c>
      <c r="C447" s="410">
        <v>96.268900000000002</v>
      </c>
      <c r="D447" s="410">
        <v>9</v>
      </c>
      <c r="E447" s="410" t="s">
        <v>507</v>
      </c>
      <c r="F447" s="410">
        <v>11</v>
      </c>
      <c r="G447" s="410">
        <v>11.4621259414062</v>
      </c>
      <c r="H447" s="392" t="s">
        <v>169</v>
      </c>
      <c r="I447" s="341">
        <v>14654</v>
      </c>
      <c r="J447" s="341">
        <v>17240</v>
      </c>
      <c r="K447" s="341">
        <v>14107.25</v>
      </c>
      <c r="L447" s="387">
        <v>1</v>
      </c>
    </row>
    <row r="448" spans="1:12" s="342" customFormat="1" ht="20.25" x14ac:dyDescent="0.25">
      <c r="A448" s="339" t="s">
        <v>279</v>
      </c>
      <c r="B448" s="340" t="s">
        <v>167</v>
      </c>
      <c r="C448" s="410">
        <v>96.980699999999999</v>
      </c>
      <c r="D448" s="410">
        <v>9</v>
      </c>
      <c r="E448" s="410" t="s">
        <v>508</v>
      </c>
      <c r="F448" s="410">
        <v>10.6</v>
      </c>
      <c r="G448" s="410">
        <v>11.028843165506199</v>
      </c>
      <c r="H448" s="392" t="s">
        <v>169</v>
      </c>
      <c r="I448" s="341">
        <v>34000</v>
      </c>
      <c r="J448" s="341">
        <v>40000</v>
      </c>
      <c r="K448" s="341">
        <v>32973.440000000002</v>
      </c>
      <c r="L448" s="387">
        <v>2</v>
      </c>
    </row>
    <row r="449" spans="1:12" s="342" customFormat="1" ht="20.25" x14ac:dyDescent="0.25">
      <c r="A449" s="339" t="s">
        <v>280</v>
      </c>
      <c r="B449" s="340" t="s">
        <v>167</v>
      </c>
      <c r="C449" s="410">
        <v>96.994900000000001</v>
      </c>
      <c r="D449" s="410">
        <v>9</v>
      </c>
      <c r="E449" s="410" t="s">
        <v>509</v>
      </c>
      <c r="F449" s="410">
        <v>10.5</v>
      </c>
      <c r="G449" s="410">
        <v>10.920720136962901</v>
      </c>
      <c r="H449" s="392" t="s">
        <v>169</v>
      </c>
      <c r="I449" s="341">
        <v>38000</v>
      </c>
      <c r="J449" s="341">
        <v>40000</v>
      </c>
      <c r="K449" s="341">
        <v>36858.06</v>
      </c>
      <c r="L449" s="387">
        <v>2</v>
      </c>
    </row>
    <row r="450" spans="1:12" s="342" customFormat="1" ht="20.25" x14ac:dyDescent="0.25">
      <c r="A450" s="339" t="s">
        <v>280</v>
      </c>
      <c r="B450" s="340" t="s">
        <v>167</v>
      </c>
      <c r="C450" s="410">
        <v>97.754099999999994</v>
      </c>
      <c r="D450" s="410">
        <v>9</v>
      </c>
      <c r="E450" s="410" t="s">
        <v>510</v>
      </c>
      <c r="F450" s="410">
        <v>10.8</v>
      </c>
      <c r="G450" s="410">
        <v>11.245326344099899</v>
      </c>
      <c r="H450" s="392" t="s">
        <v>169</v>
      </c>
      <c r="I450" s="341">
        <v>120000.61</v>
      </c>
      <c r="J450" s="341">
        <v>130905</v>
      </c>
      <c r="K450" s="341">
        <v>117305.56</v>
      </c>
      <c r="L450" s="387">
        <v>1</v>
      </c>
    </row>
    <row r="451" spans="1:12" s="342" customFormat="1" ht="20.25" x14ac:dyDescent="0.25">
      <c r="A451" s="339" t="s">
        <v>280</v>
      </c>
      <c r="B451" s="340" t="s">
        <v>167</v>
      </c>
      <c r="C451" s="410">
        <v>98.010900000000007</v>
      </c>
      <c r="D451" s="410">
        <v>8</v>
      </c>
      <c r="E451" s="410" t="s">
        <v>511</v>
      </c>
      <c r="F451" s="410">
        <v>9.2951550728851</v>
      </c>
      <c r="G451" s="410">
        <v>9.6242032655662992</v>
      </c>
      <c r="H451" s="392" t="s">
        <v>169</v>
      </c>
      <c r="I451" s="341">
        <v>216677.5</v>
      </c>
      <c r="J451" s="341">
        <v>333350</v>
      </c>
      <c r="K451" s="341">
        <v>212367.57</v>
      </c>
      <c r="L451" s="387">
        <v>1</v>
      </c>
    </row>
    <row r="452" spans="1:12" s="342" customFormat="1" ht="20.25" x14ac:dyDescent="0.25">
      <c r="A452" s="339" t="s">
        <v>280</v>
      </c>
      <c r="B452" s="340" t="s">
        <v>167</v>
      </c>
      <c r="C452" s="410">
        <v>100.9067</v>
      </c>
      <c r="D452" s="410">
        <v>9</v>
      </c>
      <c r="E452" s="410" t="s">
        <v>512</v>
      </c>
      <c r="F452" s="410">
        <v>8.2899675439389995</v>
      </c>
      <c r="G452" s="410">
        <v>8.5512600755339001</v>
      </c>
      <c r="H452" s="392" t="s">
        <v>169</v>
      </c>
      <c r="I452" s="341">
        <v>240000</v>
      </c>
      <c r="J452" s="341">
        <v>400000</v>
      </c>
      <c r="K452" s="341">
        <v>242176.08</v>
      </c>
      <c r="L452" s="387">
        <v>1</v>
      </c>
    </row>
    <row r="453" spans="1:12" s="343" customFormat="1" ht="20.25" x14ac:dyDescent="0.25">
      <c r="A453" s="339" t="s">
        <v>280</v>
      </c>
      <c r="B453" s="340" t="s">
        <v>167</v>
      </c>
      <c r="C453" s="410">
        <v>102.3165</v>
      </c>
      <c r="D453" s="410">
        <v>9</v>
      </c>
      <c r="E453" s="410" t="s">
        <v>513</v>
      </c>
      <c r="F453" s="410">
        <v>7.6742107386156002</v>
      </c>
      <c r="G453" s="410">
        <v>7.8978997090237</v>
      </c>
      <c r="H453" s="392" t="s">
        <v>169</v>
      </c>
      <c r="I453" s="341">
        <v>143322</v>
      </c>
      <c r="J453" s="341">
        <v>191096</v>
      </c>
      <c r="K453" s="341">
        <v>146642.04999999999</v>
      </c>
      <c r="L453" s="387">
        <v>2</v>
      </c>
    </row>
    <row r="454" spans="1:12" s="343" customFormat="1" ht="20.25" x14ac:dyDescent="0.25">
      <c r="A454" s="339" t="s">
        <v>282</v>
      </c>
      <c r="B454" s="340" t="s">
        <v>167</v>
      </c>
      <c r="C454" s="410">
        <v>97.917599999999993</v>
      </c>
      <c r="D454" s="410">
        <v>9</v>
      </c>
      <c r="E454" s="410" t="s">
        <v>514</v>
      </c>
      <c r="F454" s="410">
        <v>9.9</v>
      </c>
      <c r="G454" s="410">
        <v>10.273639392031599</v>
      </c>
      <c r="H454" s="392" t="s">
        <v>169</v>
      </c>
      <c r="I454" s="341">
        <v>13446.79</v>
      </c>
      <c r="J454" s="341">
        <v>13617</v>
      </c>
      <c r="K454" s="341">
        <v>13166.77</v>
      </c>
      <c r="L454" s="387">
        <v>2</v>
      </c>
    </row>
    <row r="455" spans="1:12" s="342" customFormat="1" ht="20.25" x14ac:dyDescent="0.25">
      <c r="A455" s="339" t="s">
        <v>282</v>
      </c>
      <c r="B455" s="340" t="s">
        <v>167</v>
      </c>
      <c r="C455" s="410">
        <v>97.987899999999996</v>
      </c>
      <c r="D455" s="410">
        <v>9</v>
      </c>
      <c r="E455" s="410" t="s">
        <v>291</v>
      </c>
      <c r="F455" s="410">
        <v>9.9499999999999993</v>
      </c>
      <c r="G455" s="410">
        <v>10.327454380058599</v>
      </c>
      <c r="H455" s="392" t="s">
        <v>169</v>
      </c>
      <c r="I455" s="341">
        <v>24674.45</v>
      </c>
      <c r="J455" s="341">
        <v>28859</v>
      </c>
      <c r="K455" s="341">
        <v>24177.96</v>
      </c>
      <c r="L455" s="387">
        <v>1</v>
      </c>
    </row>
    <row r="456" spans="1:12" s="342" customFormat="1" ht="20.25" x14ac:dyDescent="0.25">
      <c r="A456" s="339" t="s">
        <v>282</v>
      </c>
      <c r="B456" s="340" t="s">
        <v>167</v>
      </c>
      <c r="C456" s="410">
        <v>98.945300000000003</v>
      </c>
      <c r="D456" s="410">
        <v>9</v>
      </c>
      <c r="E456" s="410" t="s">
        <v>515</v>
      </c>
      <c r="F456" s="410">
        <v>9.5</v>
      </c>
      <c r="G456" s="410">
        <v>9.8438279104003001</v>
      </c>
      <c r="H456" s="392" t="s">
        <v>169</v>
      </c>
      <c r="I456" s="341">
        <v>4501.58</v>
      </c>
      <c r="J456" s="341">
        <v>5265</v>
      </c>
      <c r="K456" s="341">
        <v>4454.1000000000004</v>
      </c>
      <c r="L456" s="387">
        <v>1</v>
      </c>
    </row>
    <row r="457" spans="1:12" s="342" customFormat="1" ht="20.25" x14ac:dyDescent="0.25">
      <c r="A457" s="339" t="s">
        <v>282</v>
      </c>
      <c r="B457" s="340" t="s">
        <v>167</v>
      </c>
      <c r="C457" s="410">
        <v>98.948899999999995</v>
      </c>
      <c r="D457" s="410">
        <v>9</v>
      </c>
      <c r="E457" s="410" t="s">
        <v>516</v>
      </c>
      <c r="F457" s="410">
        <v>9.5</v>
      </c>
      <c r="G457" s="410">
        <v>9.8438279104003001</v>
      </c>
      <c r="H457" s="392" t="s">
        <v>169</v>
      </c>
      <c r="I457" s="341">
        <v>21432.29</v>
      </c>
      <c r="J457" s="341">
        <v>25067</v>
      </c>
      <c r="K457" s="341">
        <v>21207.01</v>
      </c>
      <c r="L457" s="387">
        <v>1</v>
      </c>
    </row>
    <row r="458" spans="1:12" s="342" customFormat="1" ht="20.25" x14ac:dyDescent="0.25">
      <c r="A458" s="339" t="s">
        <v>282</v>
      </c>
      <c r="B458" s="340" t="s">
        <v>167</v>
      </c>
      <c r="C458" s="410">
        <v>99.483400000000003</v>
      </c>
      <c r="D458" s="410">
        <v>9</v>
      </c>
      <c r="E458" s="410" t="s">
        <v>517</v>
      </c>
      <c r="F458" s="410">
        <v>9.5</v>
      </c>
      <c r="G458" s="410">
        <v>9.8438279104003001</v>
      </c>
      <c r="H458" s="392" t="s">
        <v>169</v>
      </c>
      <c r="I458" s="341">
        <v>9401.06</v>
      </c>
      <c r="J458" s="341">
        <v>16713</v>
      </c>
      <c r="K458" s="341">
        <v>9352.49</v>
      </c>
      <c r="L458" s="387">
        <v>2</v>
      </c>
    </row>
    <row r="459" spans="1:12" s="342" customFormat="1" ht="20.25" x14ac:dyDescent="0.25">
      <c r="A459" s="339" t="s">
        <v>282</v>
      </c>
      <c r="B459" s="340" t="s">
        <v>167</v>
      </c>
      <c r="C459" s="410">
        <v>102.2991</v>
      </c>
      <c r="D459" s="410">
        <v>9</v>
      </c>
      <c r="E459" s="410" t="s">
        <v>518</v>
      </c>
      <c r="F459" s="410">
        <v>8.2417552136748995</v>
      </c>
      <c r="G459" s="410">
        <v>8.4999966823259001</v>
      </c>
      <c r="H459" s="392" t="s">
        <v>169</v>
      </c>
      <c r="I459" s="341">
        <v>20000.82</v>
      </c>
      <c r="J459" s="341">
        <v>20254</v>
      </c>
      <c r="K459" s="341">
        <v>20460.66</v>
      </c>
      <c r="L459" s="387">
        <v>2</v>
      </c>
    </row>
    <row r="460" spans="1:12" s="342" customFormat="1" ht="20.25" x14ac:dyDescent="0.25">
      <c r="A460" s="339" t="s">
        <v>282</v>
      </c>
      <c r="B460" s="340" t="s">
        <v>167</v>
      </c>
      <c r="C460" s="410">
        <v>103.0823</v>
      </c>
      <c r="D460" s="410">
        <v>9</v>
      </c>
      <c r="E460" s="410" t="s">
        <v>519</v>
      </c>
      <c r="F460" s="410">
        <v>7.5816998016517996</v>
      </c>
      <c r="G460" s="410">
        <v>7.7999946818119996</v>
      </c>
      <c r="H460" s="392" t="s">
        <v>169</v>
      </c>
      <c r="I460" s="341">
        <v>30000.240000000002</v>
      </c>
      <c r="J460" s="341">
        <v>35088</v>
      </c>
      <c r="K460" s="341">
        <v>30924.93</v>
      </c>
      <c r="L460" s="387">
        <v>3</v>
      </c>
    </row>
    <row r="461" spans="1:12" s="342" customFormat="1" ht="20.25" x14ac:dyDescent="0.25">
      <c r="A461" s="339" t="s">
        <v>282</v>
      </c>
      <c r="B461" s="340" t="s">
        <v>167</v>
      </c>
      <c r="C461" s="410">
        <v>103.4053</v>
      </c>
      <c r="D461" s="410">
        <v>9</v>
      </c>
      <c r="E461" s="410" t="s">
        <v>516</v>
      </c>
      <c r="F461" s="410">
        <v>7.5817010899376003</v>
      </c>
      <c r="G461" s="410">
        <v>7.7999960447505003</v>
      </c>
      <c r="H461" s="392" t="s">
        <v>169</v>
      </c>
      <c r="I461" s="341">
        <v>20000.82</v>
      </c>
      <c r="J461" s="341">
        <v>20254</v>
      </c>
      <c r="K461" s="341">
        <v>20681.919999999998</v>
      </c>
      <c r="L461" s="387">
        <v>2</v>
      </c>
    </row>
    <row r="462" spans="1:12" s="342" customFormat="1" ht="20.25" x14ac:dyDescent="0.25">
      <c r="A462" s="339" t="s">
        <v>283</v>
      </c>
      <c r="B462" s="340" t="s">
        <v>167</v>
      </c>
      <c r="C462" s="410">
        <v>100.49939999999999</v>
      </c>
      <c r="D462" s="410">
        <v>8.5</v>
      </c>
      <c r="E462" s="410" t="s">
        <v>520</v>
      </c>
      <c r="F462" s="410">
        <v>7.9121775872492996</v>
      </c>
      <c r="G462" s="410">
        <v>8.1500482400879992</v>
      </c>
      <c r="H462" s="392" t="s">
        <v>169</v>
      </c>
      <c r="I462" s="341">
        <v>14548.86</v>
      </c>
      <c r="J462" s="341">
        <v>30552</v>
      </c>
      <c r="K462" s="341">
        <v>14621.52</v>
      </c>
      <c r="L462" s="387">
        <v>1</v>
      </c>
    </row>
    <row r="463" spans="1:12" s="342" customFormat="1" ht="20.25" x14ac:dyDescent="0.25">
      <c r="A463" s="339" t="s">
        <v>521</v>
      </c>
      <c r="B463" s="340" t="s">
        <v>167</v>
      </c>
      <c r="C463" s="410">
        <v>97.612300000000005</v>
      </c>
      <c r="D463" s="410">
        <v>9</v>
      </c>
      <c r="E463" s="410" t="s">
        <v>522</v>
      </c>
      <c r="F463" s="410">
        <v>9.9499999999999993</v>
      </c>
      <c r="G463" s="410">
        <v>10.327454380058599</v>
      </c>
      <c r="H463" s="392" t="s">
        <v>169</v>
      </c>
      <c r="I463" s="341">
        <v>13729.23</v>
      </c>
      <c r="J463" s="341">
        <v>15376</v>
      </c>
      <c r="K463" s="341">
        <v>13401.41</v>
      </c>
      <c r="L463" s="387">
        <v>1</v>
      </c>
    </row>
    <row r="464" spans="1:12" s="342" customFormat="1" ht="20.25" x14ac:dyDescent="0.25">
      <c r="A464" s="339" t="s">
        <v>523</v>
      </c>
      <c r="B464" s="340" t="s">
        <v>167</v>
      </c>
      <c r="C464" s="410">
        <v>97.569199999999995</v>
      </c>
      <c r="D464" s="410">
        <v>9</v>
      </c>
      <c r="E464" s="410" t="s">
        <v>524</v>
      </c>
      <c r="F464" s="410">
        <v>10.760560463309201</v>
      </c>
      <c r="G464" s="410">
        <v>11.2026113262637</v>
      </c>
      <c r="H464" s="392" t="s">
        <v>169</v>
      </c>
      <c r="I464" s="341">
        <v>150000</v>
      </c>
      <c r="J464" s="341">
        <v>200000</v>
      </c>
      <c r="K464" s="341">
        <v>146353.79999999999</v>
      </c>
      <c r="L464" s="387">
        <v>1</v>
      </c>
    </row>
    <row r="465" spans="1:12" s="342" customFormat="1" ht="20.25" x14ac:dyDescent="0.25">
      <c r="A465" s="339" t="s">
        <v>525</v>
      </c>
      <c r="B465" s="340" t="s">
        <v>167</v>
      </c>
      <c r="C465" s="410">
        <v>96.380700000000004</v>
      </c>
      <c r="D465" s="410">
        <v>9</v>
      </c>
      <c r="E465" s="410" t="s">
        <v>526</v>
      </c>
      <c r="F465" s="410">
        <v>10.6</v>
      </c>
      <c r="G465" s="410">
        <v>11.028843165506199</v>
      </c>
      <c r="H465" s="392" t="s">
        <v>169</v>
      </c>
      <c r="I465" s="341">
        <v>100000.18</v>
      </c>
      <c r="J465" s="341">
        <v>101266</v>
      </c>
      <c r="K465" s="341">
        <v>96380.82</v>
      </c>
      <c r="L465" s="387">
        <v>1</v>
      </c>
    </row>
    <row r="466" spans="1:12" s="342" customFormat="1" ht="20.25" x14ac:dyDescent="0.25">
      <c r="A466" s="339" t="s">
        <v>525</v>
      </c>
      <c r="B466" s="340" t="s">
        <v>167</v>
      </c>
      <c r="C466" s="410">
        <v>103.282</v>
      </c>
      <c r="D466" s="410">
        <v>9</v>
      </c>
      <c r="E466" s="410" t="s">
        <v>515</v>
      </c>
      <c r="F466" s="410">
        <v>7.4871615543418999</v>
      </c>
      <c r="G466" s="410">
        <v>7.7000129864449001</v>
      </c>
      <c r="H466" s="392" t="s">
        <v>169</v>
      </c>
      <c r="I466" s="341">
        <v>10000.27</v>
      </c>
      <c r="J466" s="341">
        <v>14073</v>
      </c>
      <c r="K466" s="341">
        <v>10328.48</v>
      </c>
      <c r="L466" s="387">
        <v>1</v>
      </c>
    </row>
    <row r="467" spans="1:12" s="342" customFormat="1" ht="20.25" x14ac:dyDescent="0.25">
      <c r="A467" s="339" t="s">
        <v>525</v>
      </c>
      <c r="B467" s="340" t="s">
        <v>167</v>
      </c>
      <c r="C467" s="410">
        <v>103.2893</v>
      </c>
      <c r="D467" s="410">
        <v>9</v>
      </c>
      <c r="E467" s="410" t="s">
        <v>527</v>
      </c>
      <c r="F467" s="410">
        <v>7.4871620824332998</v>
      </c>
      <c r="G467" s="410">
        <v>7.7000135447491997</v>
      </c>
      <c r="H467" s="392" t="s">
        <v>169</v>
      </c>
      <c r="I467" s="341">
        <v>20000.54</v>
      </c>
      <c r="J467" s="341">
        <v>28146</v>
      </c>
      <c r="K467" s="341">
        <v>20658.419999999998</v>
      </c>
      <c r="L467" s="387">
        <v>2</v>
      </c>
    </row>
    <row r="468" spans="1:12" s="342" customFormat="1" ht="20.25" x14ac:dyDescent="0.25">
      <c r="A468" s="339" t="s">
        <v>331</v>
      </c>
      <c r="B468" s="340" t="s">
        <v>167</v>
      </c>
      <c r="C468" s="410">
        <v>96.664299999999997</v>
      </c>
      <c r="D468" s="410">
        <v>8</v>
      </c>
      <c r="E468" s="410" t="s">
        <v>263</v>
      </c>
      <c r="F468" s="410">
        <v>9.5</v>
      </c>
      <c r="G468" s="410">
        <v>9.8438279104003001</v>
      </c>
      <c r="H468" s="392" t="s">
        <v>169</v>
      </c>
      <c r="I468" s="341">
        <v>311000</v>
      </c>
      <c r="J468" s="341">
        <v>311000</v>
      </c>
      <c r="K468" s="341">
        <v>300626.08</v>
      </c>
      <c r="L468" s="387">
        <v>1</v>
      </c>
    </row>
    <row r="469" spans="1:12" s="342" customFormat="1" ht="20.25" x14ac:dyDescent="0.25">
      <c r="A469" s="339" t="s">
        <v>331</v>
      </c>
      <c r="B469" s="340" t="s">
        <v>167</v>
      </c>
      <c r="C469" s="410">
        <v>96.688500000000005</v>
      </c>
      <c r="D469" s="410">
        <v>8</v>
      </c>
      <c r="E469" s="410" t="s">
        <v>254</v>
      </c>
      <c r="F469" s="410">
        <v>9.5</v>
      </c>
      <c r="G469" s="410">
        <v>9.8438279104003001</v>
      </c>
      <c r="H469" s="392" t="s">
        <v>169</v>
      </c>
      <c r="I469" s="341">
        <v>90000</v>
      </c>
      <c r="J469" s="341">
        <v>90000</v>
      </c>
      <c r="K469" s="341">
        <v>87019.61</v>
      </c>
      <c r="L469" s="387">
        <v>1</v>
      </c>
    </row>
    <row r="470" spans="1:12" s="342" customFormat="1" ht="20.25" x14ac:dyDescent="0.25">
      <c r="A470" s="339" t="s">
        <v>528</v>
      </c>
      <c r="B470" s="340" t="s">
        <v>167</v>
      </c>
      <c r="C470" s="410">
        <v>99.998400000000004</v>
      </c>
      <c r="D470" s="410">
        <v>8.5</v>
      </c>
      <c r="E470" s="410" t="s">
        <v>529</v>
      </c>
      <c r="F470" s="410">
        <v>8.5</v>
      </c>
      <c r="G470" s="410">
        <v>8.7747961721190997</v>
      </c>
      <c r="H470" s="392" t="s">
        <v>169</v>
      </c>
      <c r="I470" s="341">
        <v>120750</v>
      </c>
      <c r="J470" s="341">
        <v>322000</v>
      </c>
      <c r="K470" s="341">
        <v>120748.07</v>
      </c>
      <c r="L470" s="387">
        <v>1</v>
      </c>
    </row>
    <row r="471" spans="1:12" s="342" customFormat="1" ht="20.25" x14ac:dyDescent="0.25">
      <c r="A471" s="339" t="s">
        <v>285</v>
      </c>
      <c r="B471" s="340" t="s">
        <v>167</v>
      </c>
      <c r="C471" s="410">
        <v>99.997100000000003</v>
      </c>
      <c r="D471" s="410">
        <v>9.75</v>
      </c>
      <c r="E471" s="410" t="s">
        <v>198</v>
      </c>
      <c r="F471" s="410">
        <v>9.75</v>
      </c>
      <c r="G471" s="410">
        <v>10.112312546401901</v>
      </c>
      <c r="H471" s="392" t="s">
        <v>169</v>
      </c>
      <c r="I471" s="341">
        <v>15000</v>
      </c>
      <c r="J471" s="341">
        <v>15000</v>
      </c>
      <c r="K471" s="341">
        <v>14999.57</v>
      </c>
      <c r="L471" s="387">
        <v>1</v>
      </c>
    </row>
    <row r="472" spans="1:12" s="342" customFormat="1" ht="20.25" x14ac:dyDescent="0.25">
      <c r="A472" s="339" t="s">
        <v>286</v>
      </c>
      <c r="B472" s="340" t="s">
        <v>167</v>
      </c>
      <c r="C472" s="410">
        <v>94.620500000000007</v>
      </c>
      <c r="D472" s="410">
        <v>9</v>
      </c>
      <c r="E472" s="410" t="s">
        <v>263</v>
      </c>
      <c r="F472" s="410">
        <v>11.5</v>
      </c>
      <c r="G472" s="410">
        <v>12.0055112893066</v>
      </c>
      <c r="H472" s="392" t="s">
        <v>169</v>
      </c>
      <c r="I472" s="341">
        <v>3300000</v>
      </c>
      <c r="J472" s="341">
        <v>3300000</v>
      </c>
      <c r="K472" s="341">
        <v>3122477.13</v>
      </c>
      <c r="L472" s="387">
        <v>1</v>
      </c>
    </row>
    <row r="473" spans="1:12" s="342" customFormat="1" ht="20.25" x14ac:dyDescent="0.25">
      <c r="A473" s="339" t="s">
        <v>286</v>
      </c>
      <c r="B473" s="340" t="s">
        <v>167</v>
      </c>
      <c r="C473" s="410">
        <v>94.630099999999999</v>
      </c>
      <c r="D473" s="410">
        <v>9</v>
      </c>
      <c r="E473" s="410" t="s">
        <v>530</v>
      </c>
      <c r="F473" s="410">
        <v>11.5</v>
      </c>
      <c r="G473" s="410">
        <v>12.0055112893066</v>
      </c>
      <c r="H473" s="392" t="s">
        <v>169</v>
      </c>
      <c r="I473" s="341">
        <v>11618</v>
      </c>
      <c r="J473" s="341">
        <v>11618</v>
      </c>
      <c r="K473" s="341">
        <v>10994.13</v>
      </c>
      <c r="L473" s="387">
        <v>1</v>
      </c>
    </row>
    <row r="474" spans="1:12" s="342" customFormat="1" ht="20.25" x14ac:dyDescent="0.25">
      <c r="A474" s="339" t="s">
        <v>286</v>
      </c>
      <c r="B474" s="340" t="s">
        <v>167</v>
      </c>
      <c r="C474" s="410">
        <v>96.520399999999995</v>
      </c>
      <c r="D474" s="410">
        <v>9</v>
      </c>
      <c r="E474" s="410" t="s">
        <v>477</v>
      </c>
      <c r="F474" s="410">
        <v>11.5</v>
      </c>
      <c r="G474" s="410">
        <v>12.0055112893066</v>
      </c>
      <c r="H474" s="392" t="s">
        <v>169</v>
      </c>
      <c r="I474" s="341">
        <v>500000</v>
      </c>
      <c r="J474" s="341">
        <v>500000</v>
      </c>
      <c r="K474" s="341">
        <v>482601.8</v>
      </c>
      <c r="L474" s="387">
        <v>1</v>
      </c>
    </row>
    <row r="475" spans="1:12" s="342" customFormat="1" ht="20.25" x14ac:dyDescent="0.25">
      <c r="A475" s="339" t="s">
        <v>286</v>
      </c>
      <c r="B475" s="340" t="s">
        <v>167</v>
      </c>
      <c r="C475" s="410">
        <v>96.542599999999993</v>
      </c>
      <c r="D475" s="410">
        <v>9</v>
      </c>
      <c r="E475" s="410" t="s">
        <v>399</v>
      </c>
      <c r="F475" s="410">
        <v>11.5</v>
      </c>
      <c r="G475" s="410">
        <v>12.0055112893066</v>
      </c>
      <c r="H475" s="392" t="s">
        <v>169</v>
      </c>
      <c r="I475" s="341">
        <v>28268</v>
      </c>
      <c r="J475" s="341">
        <v>28268</v>
      </c>
      <c r="K475" s="341">
        <v>27290.65</v>
      </c>
      <c r="L475" s="387">
        <v>2</v>
      </c>
    </row>
    <row r="476" spans="1:12" s="342" customFormat="1" ht="20.25" x14ac:dyDescent="0.25">
      <c r="A476" s="339" t="s">
        <v>286</v>
      </c>
      <c r="B476" s="340" t="s">
        <v>167</v>
      </c>
      <c r="C476" s="410">
        <v>96.564899999999994</v>
      </c>
      <c r="D476" s="410">
        <v>9</v>
      </c>
      <c r="E476" s="410" t="s">
        <v>531</v>
      </c>
      <c r="F476" s="410">
        <v>11.5</v>
      </c>
      <c r="G476" s="410">
        <v>12.0055112893066</v>
      </c>
      <c r="H476" s="392" t="s">
        <v>169</v>
      </c>
      <c r="I476" s="341">
        <v>2008</v>
      </c>
      <c r="J476" s="341">
        <v>2008</v>
      </c>
      <c r="K476" s="341">
        <v>1939.02</v>
      </c>
      <c r="L476" s="387">
        <v>1</v>
      </c>
    </row>
    <row r="477" spans="1:12" s="342" customFormat="1" ht="20.25" x14ac:dyDescent="0.25">
      <c r="A477" s="339" t="s">
        <v>286</v>
      </c>
      <c r="B477" s="340" t="s">
        <v>167</v>
      </c>
      <c r="C477" s="410">
        <v>96.598699999999994</v>
      </c>
      <c r="D477" s="410">
        <v>9</v>
      </c>
      <c r="E477" s="410" t="s">
        <v>532</v>
      </c>
      <c r="F477" s="410">
        <v>11.5</v>
      </c>
      <c r="G477" s="410">
        <v>12.0055112893066</v>
      </c>
      <c r="H477" s="392" t="s">
        <v>169</v>
      </c>
      <c r="I477" s="341">
        <v>11176</v>
      </c>
      <c r="J477" s="341">
        <v>11176</v>
      </c>
      <c r="K477" s="341">
        <v>10795.88</v>
      </c>
      <c r="L477" s="387">
        <v>1</v>
      </c>
    </row>
    <row r="478" spans="1:12" s="342" customFormat="1" ht="20.25" x14ac:dyDescent="0.25">
      <c r="A478" s="339" t="s">
        <v>286</v>
      </c>
      <c r="B478" s="340" t="s">
        <v>167</v>
      </c>
      <c r="C478" s="410">
        <v>96.604399999999998</v>
      </c>
      <c r="D478" s="410">
        <v>9</v>
      </c>
      <c r="E478" s="410" t="s">
        <v>533</v>
      </c>
      <c r="F478" s="410">
        <v>11.5</v>
      </c>
      <c r="G478" s="410">
        <v>12.0055112893066</v>
      </c>
      <c r="H478" s="392" t="s">
        <v>169</v>
      </c>
      <c r="I478" s="341">
        <v>50919</v>
      </c>
      <c r="J478" s="341">
        <v>50919</v>
      </c>
      <c r="K478" s="341">
        <v>49190</v>
      </c>
      <c r="L478" s="387">
        <v>2</v>
      </c>
    </row>
    <row r="479" spans="1:12" s="343" customFormat="1" ht="20.25" x14ac:dyDescent="0.25">
      <c r="A479" s="339" t="s">
        <v>286</v>
      </c>
      <c r="B479" s="340" t="s">
        <v>167</v>
      </c>
      <c r="C479" s="410">
        <v>96.604399999999998</v>
      </c>
      <c r="D479" s="410">
        <v>9</v>
      </c>
      <c r="E479" s="410" t="s">
        <v>533</v>
      </c>
      <c r="F479" s="410">
        <v>11.5</v>
      </c>
      <c r="G479" s="410">
        <v>12.0055112893066</v>
      </c>
      <c r="H479" s="392" t="s">
        <v>169</v>
      </c>
      <c r="I479" s="341">
        <v>338</v>
      </c>
      <c r="J479" s="341">
        <v>338</v>
      </c>
      <c r="K479" s="341">
        <v>326.52</v>
      </c>
      <c r="L479" s="387">
        <v>1</v>
      </c>
    </row>
    <row r="480" spans="1:12" s="343" customFormat="1" ht="20.25" x14ac:dyDescent="0.25">
      <c r="A480" s="339" t="s">
        <v>286</v>
      </c>
      <c r="B480" s="340" t="s">
        <v>167</v>
      </c>
      <c r="C480" s="410">
        <v>97.865399999999994</v>
      </c>
      <c r="D480" s="410">
        <v>9</v>
      </c>
      <c r="E480" s="410" t="s">
        <v>534</v>
      </c>
      <c r="F480" s="410">
        <v>10.5</v>
      </c>
      <c r="G480" s="410">
        <v>10.920720136962901</v>
      </c>
      <c r="H480" s="392" t="s">
        <v>169</v>
      </c>
      <c r="I480" s="341">
        <v>741</v>
      </c>
      <c r="J480" s="341">
        <v>741</v>
      </c>
      <c r="K480" s="341">
        <v>725.18</v>
      </c>
      <c r="L480" s="387">
        <v>1</v>
      </c>
    </row>
    <row r="481" spans="1:12" s="342" customFormat="1" ht="20.25" x14ac:dyDescent="0.25">
      <c r="A481" s="339" t="s">
        <v>288</v>
      </c>
      <c r="B481" s="340" t="s">
        <v>167</v>
      </c>
      <c r="C481" s="410">
        <v>97.919399999999996</v>
      </c>
      <c r="D481" s="410">
        <v>7</v>
      </c>
      <c r="E481" s="410" t="s">
        <v>535</v>
      </c>
      <c r="F481" s="410">
        <v>7.9863999999999997</v>
      </c>
      <c r="G481" s="410">
        <v>8.2287842928052992</v>
      </c>
      <c r="H481" s="392" t="s">
        <v>169</v>
      </c>
      <c r="I481" s="341">
        <v>20000</v>
      </c>
      <c r="J481" s="341">
        <v>27995.52</v>
      </c>
      <c r="K481" s="341">
        <v>19583.88</v>
      </c>
      <c r="L481" s="387">
        <v>2</v>
      </c>
    </row>
    <row r="482" spans="1:12" s="342" customFormat="1" ht="20.25" x14ac:dyDescent="0.25">
      <c r="A482" s="339" t="s">
        <v>536</v>
      </c>
      <c r="B482" s="340" t="s">
        <v>167</v>
      </c>
      <c r="C482" s="410">
        <v>99.728899999999996</v>
      </c>
      <c r="D482" s="410">
        <v>8.75</v>
      </c>
      <c r="E482" s="410" t="s">
        <v>537</v>
      </c>
      <c r="F482" s="410">
        <v>8.9454469074980008</v>
      </c>
      <c r="G482" s="410">
        <v>9.2500246457258992</v>
      </c>
      <c r="H482" s="392" t="s">
        <v>169</v>
      </c>
      <c r="I482" s="341">
        <v>30000.6</v>
      </c>
      <c r="J482" s="341">
        <v>50001</v>
      </c>
      <c r="K482" s="341">
        <v>29919.27</v>
      </c>
      <c r="L482" s="387">
        <v>3</v>
      </c>
    </row>
    <row r="483" spans="1:12" s="342" customFormat="1" ht="20.25" x14ac:dyDescent="0.25">
      <c r="A483" s="339"/>
      <c r="B483" s="340"/>
      <c r="C483" s="410"/>
      <c r="D483" s="410"/>
      <c r="E483" s="410"/>
      <c r="F483" s="410"/>
      <c r="G483" s="410"/>
      <c r="H483" s="392" t="s">
        <v>189</v>
      </c>
      <c r="I483" s="345">
        <v>18086672.43</v>
      </c>
      <c r="J483" s="345">
        <v>19258431.129999999</v>
      </c>
      <c r="K483" s="345">
        <v>17630645.629999999</v>
      </c>
      <c r="L483" s="383">
        <v>120</v>
      </c>
    </row>
    <row r="484" spans="1:12" s="342" customFormat="1" ht="20.25" x14ac:dyDescent="0.25">
      <c r="A484" s="293" t="s">
        <v>290</v>
      </c>
      <c r="B484" s="340"/>
      <c r="C484" s="410"/>
      <c r="D484" s="410"/>
      <c r="E484" s="410"/>
      <c r="F484" s="410"/>
      <c r="G484" s="410"/>
      <c r="H484" s="392"/>
      <c r="I484" s="341"/>
      <c r="J484" s="341"/>
      <c r="K484" s="341"/>
      <c r="L484" s="387"/>
    </row>
    <row r="485" spans="1:12" s="342" customFormat="1" ht="20.25" x14ac:dyDescent="0.25">
      <c r="A485" s="339" t="s">
        <v>359</v>
      </c>
      <c r="B485" s="340" t="s">
        <v>167</v>
      </c>
      <c r="C485" s="410">
        <v>87.260099999999994</v>
      </c>
      <c r="D485" s="410">
        <v>5</v>
      </c>
      <c r="E485" s="410" t="s">
        <v>538</v>
      </c>
      <c r="F485" s="410">
        <v>8.5</v>
      </c>
      <c r="G485" s="410">
        <v>8.7747961721190997</v>
      </c>
      <c r="H485" s="392" t="s">
        <v>169</v>
      </c>
      <c r="I485" s="341">
        <v>7935</v>
      </c>
      <c r="J485" s="341">
        <v>7935</v>
      </c>
      <c r="K485" s="341">
        <v>6924.09</v>
      </c>
      <c r="L485" s="387">
        <v>1</v>
      </c>
    </row>
    <row r="486" spans="1:12" s="342" customFormat="1" ht="20.25" x14ac:dyDescent="0.25">
      <c r="A486" s="339" t="s">
        <v>207</v>
      </c>
      <c r="B486" s="340" t="s">
        <v>167</v>
      </c>
      <c r="C486" s="410">
        <v>91.788700000000006</v>
      </c>
      <c r="D486" s="410">
        <v>8.75</v>
      </c>
      <c r="E486" s="410" t="s">
        <v>539</v>
      </c>
      <c r="F486" s="410">
        <v>11</v>
      </c>
      <c r="G486" s="410">
        <v>11.4621259414062</v>
      </c>
      <c r="H486" s="392" t="s">
        <v>169</v>
      </c>
      <c r="I486" s="341">
        <v>108500</v>
      </c>
      <c r="J486" s="341">
        <v>108500</v>
      </c>
      <c r="K486" s="341">
        <v>99590.77</v>
      </c>
      <c r="L486" s="387">
        <v>1</v>
      </c>
    </row>
    <row r="487" spans="1:12" s="342" customFormat="1" ht="20.25" x14ac:dyDescent="0.25">
      <c r="A487" s="339" t="s">
        <v>207</v>
      </c>
      <c r="B487" s="340" t="s">
        <v>167</v>
      </c>
      <c r="C487" s="410">
        <v>91.823400000000007</v>
      </c>
      <c r="D487" s="410">
        <v>8.75</v>
      </c>
      <c r="E487" s="410" t="s">
        <v>540</v>
      </c>
      <c r="F487" s="410">
        <v>11</v>
      </c>
      <c r="G487" s="410">
        <v>11.4621259414062</v>
      </c>
      <c r="H487" s="392" t="s">
        <v>169</v>
      </c>
      <c r="I487" s="341">
        <v>250000</v>
      </c>
      <c r="J487" s="341">
        <v>250000</v>
      </c>
      <c r="K487" s="341">
        <v>229558.38</v>
      </c>
      <c r="L487" s="387">
        <v>1</v>
      </c>
    </row>
    <row r="488" spans="1:12" s="342" customFormat="1" ht="20.25" x14ac:dyDescent="0.25">
      <c r="A488" s="339"/>
      <c r="B488" s="340"/>
      <c r="C488" s="410"/>
      <c r="D488" s="410"/>
      <c r="E488" s="410"/>
      <c r="F488" s="410"/>
      <c r="G488" s="410"/>
      <c r="H488" s="392" t="s">
        <v>189</v>
      </c>
      <c r="I488" s="345">
        <v>366435</v>
      </c>
      <c r="J488" s="345">
        <v>366435</v>
      </c>
      <c r="K488" s="345">
        <v>336073.24</v>
      </c>
      <c r="L488" s="383">
        <v>3</v>
      </c>
    </row>
    <row r="489" spans="1:12" s="342" customFormat="1" ht="20.25" x14ac:dyDescent="0.25">
      <c r="A489" s="293" t="s">
        <v>174</v>
      </c>
      <c r="B489" s="340"/>
      <c r="C489" s="410"/>
      <c r="D489" s="410"/>
      <c r="E489" s="410"/>
      <c r="F489" s="410"/>
      <c r="G489" s="410"/>
      <c r="H489" s="392"/>
      <c r="I489" s="341"/>
      <c r="J489" s="341"/>
      <c r="K489" s="341"/>
      <c r="L489" s="387"/>
    </row>
    <row r="490" spans="1:12" s="342" customFormat="1" ht="20.25" x14ac:dyDescent="0.25">
      <c r="A490" s="339" t="s">
        <v>541</v>
      </c>
      <c r="B490" s="340" t="s">
        <v>167</v>
      </c>
      <c r="C490" s="410">
        <v>97.114400000000003</v>
      </c>
      <c r="D490" s="410">
        <v>8.4</v>
      </c>
      <c r="E490" s="410" t="s">
        <v>542</v>
      </c>
      <c r="F490" s="410">
        <v>10.25</v>
      </c>
      <c r="G490" s="410">
        <v>10.650758059097299</v>
      </c>
      <c r="H490" s="392" t="s">
        <v>169</v>
      </c>
      <c r="I490" s="341">
        <v>24092</v>
      </c>
      <c r="J490" s="341">
        <v>24092</v>
      </c>
      <c r="K490" s="341">
        <v>23396.78</v>
      </c>
      <c r="L490" s="387">
        <v>3</v>
      </c>
    </row>
    <row r="491" spans="1:12" s="342" customFormat="1" ht="20.25" x14ac:dyDescent="0.25">
      <c r="A491" s="339" t="s">
        <v>260</v>
      </c>
      <c r="B491" s="340" t="s">
        <v>167</v>
      </c>
      <c r="C491" s="410">
        <v>100.0859</v>
      </c>
      <c r="D491" s="410">
        <v>7.1</v>
      </c>
      <c r="E491" s="410" t="s">
        <v>543</v>
      </c>
      <c r="F491" s="410">
        <v>6.8</v>
      </c>
      <c r="G491" s="410">
        <v>6.9156000000000004</v>
      </c>
      <c r="H491" s="392" t="s">
        <v>169</v>
      </c>
      <c r="I491" s="341">
        <v>100000</v>
      </c>
      <c r="J491" s="341">
        <v>100000</v>
      </c>
      <c r="K491" s="341">
        <v>100085.92</v>
      </c>
      <c r="L491" s="387">
        <v>1</v>
      </c>
    </row>
    <row r="492" spans="1:12" s="342" customFormat="1" ht="20.25" x14ac:dyDescent="0.25">
      <c r="A492" s="339" t="s">
        <v>260</v>
      </c>
      <c r="B492" s="340" t="s">
        <v>167</v>
      </c>
      <c r="C492" s="410">
        <v>100.11239999999999</v>
      </c>
      <c r="D492" s="410">
        <v>7.1</v>
      </c>
      <c r="E492" s="410" t="s">
        <v>544</v>
      </c>
      <c r="F492" s="410">
        <v>7</v>
      </c>
      <c r="G492" s="410">
        <v>7.1224999999999001</v>
      </c>
      <c r="H492" s="392" t="s">
        <v>169</v>
      </c>
      <c r="I492" s="341">
        <v>200000</v>
      </c>
      <c r="J492" s="341">
        <v>200000</v>
      </c>
      <c r="K492" s="341">
        <v>200224.82</v>
      </c>
      <c r="L492" s="387">
        <v>2</v>
      </c>
    </row>
    <row r="493" spans="1:12" s="342" customFormat="1" ht="20.25" x14ac:dyDescent="0.25">
      <c r="A493" s="339" t="s">
        <v>294</v>
      </c>
      <c r="B493" s="340" t="s">
        <v>167</v>
      </c>
      <c r="C493" s="410">
        <v>96.685599999999994</v>
      </c>
      <c r="D493" s="410">
        <v>10</v>
      </c>
      <c r="E493" s="410" t="s">
        <v>545</v>
      </c>
      <c r="F493" s="410">
        <v>12</v>
      </c>
      <c r="G493" s="410">
        <v>12.550881</v>
      </c>
      <c r="H493" s="392" t="s">
        <v>169</v>
      </c>
      <c r="I493" s="341">
        <v>10154</v>
      </c>
      <c r="J493" s="341">
        <v>10154</v>
      </c>
      <c r="K493" s="341">
        <v>9817.4599999999991</v>
      </c>
      <c r="L493" s="387">
        <v>1</v>
      </c>
    </row>
    <row r="494" spans="1:12" s="342" customFormat="1" ht="20.25" x14ac:dyDescent="0.25">
      <c r="A494" s="339" t="s">
        <v>294</v>
      </c>
      <c r="B494" s="340" t="s">
        <v>167</v>
      </c>
      <c r="C494" s="410">
        <v>98.968999999999994</v>
      </c>
      <c r="D494" s="410">
        <v>10</v>
      </c>
      <c r="E494" s="410" t="s">
        <v>546</v>
      </c>
      <c r="F494" s="410">
        <v>11</v>
      </c>
      <c r="G494" s="410">
        <v>11.4621259414062</v>
      </c>
      <c r="H494" s="392" t="s">
        <v>169</v>
      </c>
      <c r="I494" s="341">
        <v>43750</v>
      </c>
      <c r="J494" s="341">
        <v>43750</v>
      </c>
      <c r="K494" s="341">
        <v>43298.93</v>
      </c>
      <c r="L494" s="387">
        <v>2</v>
      </c>
    </row>
    <row r="495" spans="1:12" s="342" customFormat="1" ht="20.25" x14ac:dyDescent="0.25">
      <c r="A495" s="339" t="s">
        <v>294</v>
      </c>
      <c r="B495" s="340" t="s">
        <v>167</v>
      </c>
      <c r="C495" s="410">
        <v>99.561800000000005</v>
      </c>
      <c r="D495" s="410">
        <v>10</v>
      </c>
      <c r="E495" s="410" t="s">
        <v>232</v>
      </c>
      <c r="F495" s="410">
        <v>10.75</v>
      </c>
      <c r="G495" s="410">
        <v>11.191175897232</v>
      </c>
      <c r="H495" s="392" t="s">
        <v>169</v>
      </c>
      <c r="I495" s="341">
        <v>19437</v>
      </c>
      <c r="J495" s="341">
        <v>19437</v>
      </c>
      <c r="K495" s="341">
        <v>19351.830000000002</v>
      </c>
      <c r="L495" s="387">
        <v>1</v>
      </c>
    </row>
    <row r="496" spans="1:12" s="342" customFormat="1" ht="20.25" x14ac:dyDescent="0.25">
      <c r="A496" s="339" t="s">
        <v>294</v>
      </c>
      <c r="B496" s="340" t="s">
        <v>167</v>
      </c>
      <c r="C496" s="410">
        <v>99.61</v>
      </c>
      <c r="D496" s="410">
        <v>10</v>
      </c>
      <c r="E496" s="410" t="s">
        <v>305</v>
      </c>
      <c r="F496" s="410">
        <v>10.5</v>
      </c>
      <c r="G496" s="410">
        <v>10.920720136962901</v>
      </c>
      <c r="H496" s="392" t="s">
        <v>169</v>
      </c>
      <c r="I496" s="341">
        <v>43750</v>
      </c>
      <c r="J496" s="341">
        <v>43750</v>
      </c>
      <c r="K496" s="341">
        <v>43579.4</v>
      </c>
      <c r="L496" s="387">
        <v>1</v>
      </c>
    </row>
    <row r="497" spans="1:12" s="342" customFormat="1" ht="20.25" x14ac:dyDescent="0.25">
      <c r="A497" s="339" t="s">
        <v>294</v>
      </c>
      <c r="B497" s="340" t="s">
        <v>167</v>
      </c>
      <c r="C497" s="410">
        <v>99.814400000000006</v>
      </c>
      <c r="D497" s="410">
        <v>10</v>
      </c>
      <c r="E497" s="410" t="s">
        <v>547</v>
      </c>
      <c r="F497" s="410">
        <v>10.5</v>
      </c>
      <c r="G497" s="410">
        <v>10.920720136962901</v>
      </c>
      <c r="H497" s="392" t="s">
        <v>169</v>
      </c>
      <c r="I497" s="341">
        <v>39534</v>
      </c>
      <c r="J497" s="341">
        <v>39534</v>
      </c>
      <c r="K497" s="341">
        <v>39460.61</v>
      </c>
      <c r="L497" s="387">
        <v>1</v>
      </c>
    </row>
    <row r="498" spans="1:12" s="342" customFormat="1" ht="20.25" x14ac:dyDescent="0.25">
      <c r="A498" s="339" t="s">
        <v>294</v>
      </c>
      <c r="B498" s="340" t="s">
        <v>167</v>
      </c>
      <c r="C498" s="410">
        <v>99.822599999999994</v>
      </c>
      <c r="D498" s="410">
        <v>10</v>
      </c>
      <c r="E498" s="410" t="s">
        <v>548</v>
      </c>
      <c r="F498" s="410">
        <v>10.5</v>
      </c>
      <c r="G498" s="410">
        <v>10.920720136962901</v>
      </c>
      <c r="H498" s="392" t="s">
        <v>169</v>
      </c>
      <c r="I498" s="341">
        <v>4216</v>
      </c>
      <c r="J498" s="341">
        <v>4216</v>
      </c>
      <c r="K498" s="341">
        <v>4208.5200000000004</v>
      </c>
      <c r="L498" s="387">
        <v>1</v>
      </c>
    </row>
    <row r="499" spans="1:12" s="342" customFormat="1" ht="20.25" x14ac:dyDescent="0.25">
      <c r="A499" s="339" t="s">
        <v>272</v>
      </c>
      <c r="B499" s="340" t="s">
        <v>167</v>
      </c>
      <c r="C499" s="410">
        <v>96.309799999999996</v>
      </c>
      <c r="D499" s="410">
        <v>9</v>
      </c>
      <c r="E499" s="410" t="s">
        <v>549</v>
      </c>
      <c r="F499" s="410">
        <v>11</v>
      </c>
      <c r="G499" s="410">
        <v>11.4621259414062</v>
      </c>
      <c r="H499" s="392" t="s">
        <v>169</v>
      </c>
      <c r="I499" s="341">
        <v>159488.54999999999</v>
      </c>
      <c r="J499" s="341">
        <v>159488.54999999999</v>
      </c>
      <c r="K499" s="341">
        <v>153603.15</v>
      </c>
      <c r="L499" s="387">
        <v>1</v>
      </c>
    </row>
    <row r="500" spans="1:12" s="342" customFormat="1" ht="20.25" x14ac:dyDescent="0.25">
      <c r="A500" s="339" t="s">
        <v>272</v>
      </c>
      <c r="B500" s="340" t="s">
        <v>167</v>
      </c>
      <c r="C500" s="410">
        <v>96.708500000000001</v>
      </c>
      <c r="D500" s="410">
        <v>9</v>
      </c>
      <c r="E500" s="410" t="s">
        <v>414</v>
      </c>
      <c r="F500" s="410">
        <v>11</v>
      </c>
      <c r="G500" s="410">
        <v>11.4621259414062</v>
      </c>
      <c r="H500" s="392" t="s">
        <v>169</v>
      </c>
      <c r="I500" s="341">
        <v>159488.54999999999</v>
      </c>
      <c r="J500" s="341">
        <v>159488.54999999999</v>
      </c>
      <c r="K500" s="341">
        <v>154239.04000000001</v>
      </c>
      <c r="L500" s="387">
        <v>1</v>
      </c>
    </row>
    <row r="501" spans="1:12" s="342" customFormat="1" ht="20.25" x14ac:dyDescent="0.25">
      <c r="A501" s="339" t="s">
        <v>272</v>
      </c>
      <c r="B501" s="340" t="s">
        <v>167</v>
      </c>
      <c r="C501" s="410">
        <v>97.118200000000002</v>
      </c>
      <c r="D501" s="410">
        <v>9</v>
      </c>
      <c r="E501" s="410" t="s">
        <v>550</v>
      </c>
      <c r="F501" s="410">
        <v>11</v>
      </c>
      <c r="G501" s="410">
        <v>11.4621259414062</v>
      </c>
      <c r="H501" s="392" t="s">
        <v>169</v>
      </c>
      <c r="I501" s="341">
        <v>159488.54999999999</v>
      </c>
      <c r="J501" s="341">
        <v>159488.54999999999</v>
      </c>
      <c r="K501" s="341">
        <v>154892.43</v>
      </c>
      <c r="L501" s="387">
        <v>1</v>
      </c>
    </row>
    <row r="502" spans="1:12" s="342" customFormat="1" ht="20.25" x14ac:dyDescent="0.25">
      <c r="A502" s="339" t="s">
        <v>272</v>
      </c>
      <c r="B502" s="340" t="s">
        <v>167</v>
      </c>
      <c r="C502" s="410">
        <v>97.539199999999994</v>
      </c>
      <c r="D502" s="410">
        <v>9</v>
      </c>
      <c r="E502" s="410" t="s">
        <v>551</v>
      </c>
      <c r="F502" s="410">
        <v>11</v>
      </c>
      <c r="G502" s="410">
        <v>11.4621259414062</v>
      </c>
      <c r="H502" s="392" t="s">
        <v>169</v>
      </c>
      <c r="I502" s="341">
        <v>159488.54999999999</v>
      </c>
      <c r="J502" s="341">
        <v>159488.54999999999</v>
      </c>
      <c r="K502" s="341">
        <v>155563.78</v>
      </c>
      <c r="L502" s="387">
        <v>1</v>
      </c>
    </row>
    <row r="503" spans="1:12" s="342" customFormat="1" ht="20.25" x14ac:dyDescent="0.25">
      <c r="A503" s="339" t="s">
        <v>272</v>
      </c>
      <c r="B503" s="340" t="s">
        <v>167</v>
      </c>
      <c r="C503" s="410">
        <v>97.971699999999998</v>
      </c>
      <c r="D503" s="410">
        <v>9</v>
      </c>
      <c r="E503" s="410" t="s">
        <v>552</v>
      </c>
      <c r="F503" s="410">
        <v>11</v>
      </c>
      <c r="G503" s="410">
        <v>11.4621259414062</v>
      </c>
      <c r="H503" s="392" t="s">
        <v>169</v>
      </c>
      <c r="I503" s="341">
        <v>159488.54999999999</v>
      </c>
      <c r="J503" s="341">
        <v>159488.54999999999</v>
      </c>
      <c r="K503" s="341">
        <v>156253.59</v>
      </c>
      <c r="L503" s="387">
        <v>1</v>
      </c>
    </row>
    <row r="504" spans="1:12" s="342" customFormat="1" ht="20.25" x14ac:dyDescent="0.25">
      <c r="A504" s="339" t="s">
        <v>272</v>
      </c>
      <c r="B504" s="340" t="s">
        <v>167</v>
      </c>
      <c r="C504" s="410">
        <v>98.4161</v>
      </c>
      <c r="D504" s="410">
        <v>9</v>
      </c>
      <c r="E504" s="410" t="s">
        <v>553</v>
      </c>
      <c r="F504" s="410">
        <v>11</v>
      </c>
      <c r="G504" s="410">
        <v>11.4621259414062</v>
      </c>
      <c r="H504" s="392" t="s">
        <v>169</v>
      </c>
      <c r="I504" s="341">
        <v>159488.54999999999</v>
      </c>
      <c r="J504" s="341">
        <v>159488.54999999999</v>
      </c>
      <c r="K504" s="341">
        <v>156962.38</v>
      </c>
      <c r="L504" s="387">
        <v>1</v>
      </c>
    </row>
    <row r="505" spans="1:12" s="342" customFormat="1" ht="20.25" x14ac:dyDescent="0.25">
      <c r="A505" s="339" t="s">
        <v>272</v>
      </c>
      <c r="B505" s="340" t="s">
        <v>167</v>
      </c>
      <c r="C505" s="410">
        <v>98.872699999999995</v>
      </c>
      <c r="D505" s="410">
        <v>9</v>
      </c>
      <c r="E505" s="410" t="s">
        <v>554</v>
      </c>
      <c r="F505" s="410">
        <v>11</v>
      </c>
      <c r="G505" s="410">
        <v>11.4603197510523</v>
      </c>
      <c r="H505" s="392" t="s">
        <v>169</v>
      </c>
      <c r="I505" s="341">
        <v>159488.54999999999</v>
      </c>
      <c r="J505" s="341">
        <v>159488.54999999999</v>
      </c>
      <c r="K505" s="341">
        <v>157690.65</v>
      </c>
      <c r="L505" s="387">
        <v>1</v>
      </c>
    </row>
    <row r="506" spans="1:12" s="342" customFormat="1" ht="20.25" x14ac:dyDescent="0.25">
      <c r="A506" s="339" t="s">
        <v>272</v>
      </c>
      <c r="B506" s="340" t="s">
        <v>167</v>
      </c>
      <c r="C506" s="410">
        <v>99.341899999999995</v>
      </c>
      <c r="D506" s="410">
        <v>9</v>
      </c>
      <c r="E506" s="410" t="s">
        <v>223</v>
      </c>
      <c r="F506" s="410">
        <v>11</v>
      </c>
      <c r="G506" s="410">
        <v>11.4621259414062</v>
      </c>
      <c r="H506" s="392" t="s">
        <v>169</v>
      </c>
      <c r="I506" s="341">
        <v>159488.54999999999</v>
      </c>
      <c r="J506" s="341">
        <v>159488.54999999999</v>
      </c>
      <c r="K506" s="341">
        <v>158438.96</v>
      </c>
      <c r="L506" s="387">
        <v>1</v>
      </c>
    </row>
    <row r="507" spans="1:12" s="342" customFormat="1" ht="20.25" x14ac:dyDescent="0.25">
      <c r="A507" s="339" t="s">
        <v>272</v>
      </c>
      <c r="B507" s="340" t="s">
        <v>167</v>
      </c>
      <c r="C507" s="410">
        <v>99.829499999999996</v>
      </c>
      <c r="D507" s="410">
        <v>9</v>
      </c>
      <c r="E507" s="410" t="s">
        <v>211</v>
      </c>
      <c r="F507" s="410">
        <v>11</v>
      </c>
      <c r="G507" s="410">
        <v>11.4621259414062</v>
      </c>
      <c r="H507" s="392" t="s">
        <v>169</v>
      </c>
      <c r="I507" s="341">
        <v>159488.54999999999</v>
      </c>
      <c r="J507" s="341">
        <v>159488.54999999999</v>
      </c>
      <c r="K507" s="341">
        <v>159216.68</v>
      </c>
      <c r="L507" s="387">
        <v>3</v>
      </c>
    </row>
    <row r="508" spans="1:12" s="342" customFormat="1" ht="20.25" x14ac:dyDescent="0.25">
      <c r="A508" s="339" t="s">
        <v>277</v>
      </c>
      <c r="B508" s="340" t="s">
        <v>167</v>
      </c>
      <c r="C508" s="410">
        <v>98.504199999999997</v>
      </c>
      <c r="D508" s="410">
        <v>7.43</v>
      </c>
      <c r="E508" s="410" t="s">
        <v>555</v>
      </c>
      <c r="F508" s="410">
        <v>7.8</v>
      </c>
      <c r="G508" s="410">
        <v>7.9520999999999002</v>
      </c>
      <c r="H508" s="392" t="s">
        <v>169</v>
      </c>
      <c r="I508" s="341">
        <v>183260</v>
      </c>
      <c r="J508" s="341">
        <v>183260</v>
      </c>
      <c r="K508" s="341">
        <v>180518.73</v>
      </c>
      <c r="L508" s="387">
        <v>1</v>
      </c>
    </row>
    <row r="509" spans="1:12" s="342" customFormat="1" ht="20.25" x14ac:dyDescent="0.25">
      <c r="A509" s="339" t="s">
        <v>277</v>
      </c>
      <c r="B509" s="340" t="s">
        <v>167</v>
      </c>
      <c r="C509" s="410">
        <v>99.987099999999998</v>
      </c>
      <c r="D509" s="410">
        <v>7</v>
      </c>
      <c r="E509" s="410" t="s">
        <v>556</v>
      </c>
      <c r="F509" s="410">
        <v>7</v>
      </c>
      <c r="G509" s="410">
        <v>7.1224999999999001</v>
      </c>
      <c r="H509" s="392" t="s">
        <v>169</v>
      </c>
      <c r="I509" s="341">
        <v>200000</v>
      </c>
      <c r="J509" s="341">
        <v>200000</v>
      </c>
      <c r="K509" s="341">
        <v>199974.25</v>
      </c>
      <c r="L509" s="387">
        <v>1</v>
      </c>
    </row>
    <row r="510" spans="1:12" s="342" customFormat="1" ht="20.25" x14ac:dyDescent="0.25">
      <c r="A510" s="339" t="s">
        <v>277</v>
      </c>
      <c r="B510" s="340" t="s">
        <v>167</v>
      </c>
      <c r="C510" s="410">
        <v>99.988</v>
      </c>
      <c r="D510" s="410">
        <v>7</v>
      </c>
      <c r="E510" s="410" t="s">
        <v>269</v>
      </c>
      <c r="F510" s="410">
        <v>7</v>
      </c>
      <c r="G510" s="410">
        <v>7.1224999999999001</v>
      </c>
      <c r="H510" s="392" t="s">
        <v>169</v>
      </c>
      <c r="I510" s="341">
        <v>350000</v>
      </c>
      <c r="J510" s="341">
        <v>350000</v>
      </c>
      <c r="K510" s="341">
        <v>349957.84</v>
      </c>
      <c r="L510" s="387">
        <v>2</v>
      </c>
    </row>
    <row r="511" spans="1:12" s="342" customFormat="1" ht="20.25" x14ac:dyDescent="0.25">
      <c r="A511" s="339" t="s">
        <v>277</v>
      </c>
      <c r="B511" s="340" t="s">
        <v>167</v>
      </c>
      <c r="C511" s="410">
        <v>99.988</v>
      </c>
      <c r="D511" s="410">
        <v>7</v>
      </c>
      <c r="E511" s="410" t="s">
        <v>557</v>
      </c>
      <c r="F511" s="410">
        <v>7</v>
      </c>
      <c r="G511" s="410">
        <v>7.1224999999999001</v>
      </c>
      <c r="H511" s="392" t="s">
        <v>169</v>
      </c>
      <c r="I511" s="341">
        <v>200000</v>
      </c>
      <c r="J511" s="341">
        <v>200000</v>
      </c>
      <c r="K511" s="341">
        <v>199975.91</v>
      </c>
      <c r="L511" s="387">
        <v>1</v>
      </c>
    </row>
    <row r="512" spans="1:12" s="342" customFormat="1" ht="20.25" x14ac:dyDescent="0.25">
      <c r="A512" s="339" t="s">
        <v>277</v>
      </c>
      <c r="B512" s="340" t="s">
        <v>167</v>
      </c>
      <c r="C512" s="410">
        <v>99.988</v>
      </c>
      <c r="D512" s="410">
        <v>7</v>
      </c>
      <c r="E512" s="410" t="s">
        <v>412</v>
      </c>
      <c r="F512" s="410">
        <v>7</v>
      </c>
      <c r="G512" s="410">
        <v>7.1224999999999001</v>
      </c>
      <c r="H512" s="392" t="s">
        <v>169</v>
      </c>
      <c r="I512" s="341">
        <v>200000</v>
      </c>
      <c r="J512" s="341">
        <v>200000</v>
      </c>
      <c r="K512" s="341">
        <v>199975.91</v>
      </c>
      <c r="L512" s="387">
        <v>1</v>
      </c>
    </row>
    <row r="513" spans="1:12" s="342" customFormat="1" ht="20.25" x14ac:dyDescent="0.25">
      <c r="A513" s="339" t="s">
        <v>297</v>
      </c>
      <c r="B513" s="340" t="s">
        <v>167</v>
      </c>
      <c r="C513" s="410">
        <v>99.769000000000005</v>
      </c>
      <c r="D513" s="410">
        <v>7.75</v>
      </c>
      <c r="E513" s="410" t="s">
        <v>558</v>
      </c>
      <c r="F513" s="410">
        <v>7.9</v>
      </c>
      <c r="G513" s="410">
        <v>8.1371342086252998</v>
      </c>
      <c r="H513" s="392" t="s">
        <v>169</v>
      </c>
      <c r="I513" s="341">
        <v>41650</v>
      </c>
      <c r="J513" s="341">
        <v>41650</v>
      </c>
      <c r="K513" s="341">
        <v>41553.769999999997</v>
      </c>
      <c r="L513" s="387">
        <v>1</v>
      </c>
    </row>
    <row r="514" spans="1:12" s="342" customFormat="1" ht="20.25" x14ac:dyDescent="0.25">
      <c r="A514" s="339"/>
      <c r="B514" s="340"/>
      <c r="C514" s="410"/>
      <c r="D514" s="410"/>
      <c r="E514" s="410"/>
      <c r="F514" s="410"/>
      <c r="G514" s="410"/>
      <c r="H514" s="392" t="s">
        <v>189</v>
      </c>
      <c r="I514" s="345">
        <v>3095239.95</v>
      </c>
      <c r="J514" s="345">
        <v>3095239.95</v>
      </c>
      <c r="K514" s="345">
        <v>3062241.34</v>
      </c>
      <c r="L514" s="383">
        <v>31</v>
      </c>
    </row>
    <row r="515" spans="1:12" s="342" customFormat="1" ht="20.25" x14ac:dyDescent="0.25">
      <c r="A515" s="293" t="s">
        <v>298</v>
      </c>
      <c r="B515" s="340"/>
      <c r="C515" s="410"/>
      <c r="D515" s="410"/>
      <c r="E515" s="410"/>
      <c r="F515" s="410"/>
      <c r="G515" s="410"/>
      <c r="H515" s="392"/>
      <c r="I515" s="341"/>
      <c r="J515" s="341"/>
      <c r="K515" s="341"/>
      <c r="L515" s="387"/>
    </row>
    <row r="516" spans="1:12" s="342" customFormat="1" ht="20.25" x14ac:dyDescent="0.25">
      <c r="A516" s="339" t="s">
        <v>299</v>
      </c>
      <c r="B516" s="340" t="s">
        <v>167</v>
      </c>
      <c r="C516" s="410">
        <v>90.114900000000006</v>
      </c>
      <c r="D516" s="410"/>
      <c r="E516" s="410" t="s">
        <v>230</v>
      </c>
      <c r="F516" s="410">
        <v>11</v>
      </c>
      <c r="G516" s="410">
        <v>11.0016224280382</v>
      </c>
      <c r="H516" s="392" t="s">
        <v>168</v>
      </c>
      <c r="I516" s="341">
        <v>213388</v>
      </c>
      <c r="J516" s="341">
        <v>213388</v>
      </c>
      <c r="K516" s="341">
        <v>192294.37</v>
      </c>
      <c r="L516" s="387">
        <v>2</v>
      </c>
    </row>
    <row r="517" spans="1:12" s="342" customFormat="1" ht="20.25" x14ac:dyDescent="0.25">
      <c r="A517" s="339" t="s">
        <v>299</v>
      </c>
      <c r="B517" s="340" t="s">
        <v>167</v>
      </c>
      <c r="C517" s="410">
        <v>90.139700000000005</v>
      </c>
      <c r="D517" s="410"/>
      <c r="E517" s="410" t="s">
        <v>328</v>
      </c>
      <c r="F517" s="410">
        <v>11</v>
      </c>
      <c r="G517" s="410">
        <v>11.003245480747999</v>
      </c>
      <c r="H517" s="392" t="s">
        <v>168</v>
      </c>
      <c r="I517" s="341">
        <v>13314</v>
      </c>
      <c r="J517" s="341">
        <v>13314</v>
      </c>
      <c r="K517" s="341">
        <v>12001.2</v>
      </c>
      <c r="L517" s="387">
        <v>1</v>
      </c>
    </row>
    <row r="518" spans="1:12" s="343" customFormat="1" ht="20.25" x14ac:dyDescent="0.25">
      <c r="A518" s="339" t="s">
        <v>299</v>
      </c>
      <c r="B518" s="340" t="s">
        <v>167</v>
      </c>
      <c r="C518" s="410">
        <v>90.521600000000007</v>
      </c>
      <c r="D518" s="410"/>
      <c r="E518" s="410" t="s">
        <v>230</v>
      </c>
      <c r="F518" s="410">
        <v>10.5</v>
      </c>
      <c r="G518" s="410">
        <v>10.501480576837199</v>
      </c>
      <c r="H518" s="392" t="s">
        <v>168</v>
      </c>
      <c r="I518" s="341">
        <v>10992</v>
      </c>
      <c r="J518" s="341">
        <v>10992</v>
      </c>
      <c r="K518" s="341">
        <v>9950.14</v>
      </c>
      <c r="L518" s="387">
        <v>1</v>
      </c>
    </row>
    <row r="519" spans="1:12" s="343" customFormat="1" ht="20.25" x14ac:dyDescent="0.25">
      <c r="A519" s="339" t="s">
        <v>299</v>
      </c>
      <c r="B519" s="340" t="s">
        <v>167</v>
      </c>
      <c r="C519" s="410">
        <v>92.649799999999999</v>
      </c>
      <c r="D519" s="410"/>
      <c r="E519" s="410" t="s">
        <v>293</v>
      </c>
      <c r="F519" s="410">
        <v>10.5</v>
      </c>
      <c r="G519" s="410">
        <v>10.6324163757203</v>
      </c>
      <c r="H519" s="392" t="s">
        <v>168</v>
      </c>
      <c r="I519" s="341">
        <v>17791</v>
      </c>
      <c r="J519" s="341">
        <v>17791</v>
      </c>
      <c r="K519" s="341">
        <v>16483.32</v>
      </c>
      <c r="L519" s="387">
        <v>1</v>
      </c>
    </row>
    <row r="520" spans="1:12" s="342" customFormat="1" ht="20.25" x14ac:dyDescent="0.25">
      <c r="A520" s="339" t="s">
        <v>299</v>
      </c>
      <c r="B520" s="340" t="s">
        <v>167</v>
      </c>
      <c r="C520" s="410">
        <v>92.812200000000004</v>
      </c>
      <c r="D520" s="410"/>
      <c r="E520" s="410" t="s">
        <v>293</v>
      </c>
      <c r="F520" s="410">
        <v>10.25</v>
      </c>
      <c r="G520" s="410">
        <v>10.376237211844501</v>
      </c>
      <c r="H520" s="392" t="s">
        <v>168</v>
      </c>
      <c r="I520" s="341">
        <v>17135</v>
      </c>
      <c r="J520" s="341">
        <v>17135</v>
      </c>
      <c r="K520" s="341">
        <v>15903.37</v>
      </c>
      <c r="L520" s="387">
        <v>1</v>
      </c>
    </row>
    <row r="521" spans="1:12" s="342" customFormat="1" ht="20.25" x14ac:dyDescent="0.25">
      <c r="A521" s="339" t="s">
        <v>299</v>
      </c>
      <c r="B521" s="340" t="s">
        <v>167</v>
      </c>
      <c r="C521" s="410">
        <v>92.836699999999993</v>
      </c>
      <c r="D521" s="410"/>
      <c r="E521" s="410" t="s">
        <v>461</v>
      </c>
      <c r="F521" s="410">
        <v>10.25</v>
      </c>
      <c r="G521" s="410">
        <v>10.377695163228699</v>
      </c>
      <c r="H521" s="392" t="s">
        <v>168</v>
      </c>
      <c r="I521" s="341">
        <v>11797</v>
      </c>
      <c r="J521" s="341">
        <v>11797</v>
      </c>
      <c r="K521" s="341">
        <v>10951.95</v>
      </c>
      <c r="L521" s="387">
        <v>1</v>
      </c>
    </row>
    <row r="522" spans="1:12" s="342" customFormat="1" ht="20.25" x14ac:dyDescent="0.25">
      <c r="A522" s="339" t="s">
        <v>299</v>
      </c>
      <c r="B522" s="340" t="s">
        <v>167</v>
      </c>
      <c r="C522" s="410">
        <v>92.8613</v>
      </c>
      <c r="D522" s="410"/>
      <c r="E522" s="410" t="s">
        <v>300</v>
      </c>
      <c r="F522" s="410">
        <v>10.25</v>
      </c>
      <c r="G522" s="410">
        <v>10.3791536509972</v>
      </c>
      <c r="H522" s="392" t="s">
        <v>168</v>
      </c>
      <c r="I522" s="341">
        <v>34391</v>
      </c>
      <c r="J522" s="341">
        <v>34391</v>
      </c>
      <c r="K522" s="341">
        <v>31935.93</v>
      </c>
      <c r="L522" s="387">
        <v>1</v>
      </c>
    </row>
    <row r="523" spans="1:12" s="342" customFormat="1" ht="20.25" x14ac:dyDescent="0.25">
      <c r="A523" s="339" t="s">
        <v>299</v>
      </c>
      <c r="B523" s="340" t="s">
        <v>167</v>
      </c>
      <c r="C523" s="410">
        <v>95.212900000000005</v>
      </c>
      <c r="D523" s="410"/>
      <c r="E523" s="410" t="s">
        <v>204</v>
      </c>
      <c r="F523" s="410">
        <v>10</v>
      </c>
      <c r="G523" s="410">
        <v>10.2485656455552</v>
      </c>
      <c r="H523" s="392" t="s">
        <v>168</v>
      </c>
      <c r="I523" s="341">
        <v>40000</v>
      </c>
      <c r="J523" s="341">
        <v>40000</v>
      </c>
      <c r="K523" s="341">
        <v>38085.160000000003</v>
      </c>
      <c r="L523" s="387">
        <v>1</v>
      </c>
    </row>
    <row r="524" spans="1:12" s="342" customFormat="1" ht="20.25" x14ac:dyDescent="0.25">
      <c r="A524" s="339" t="s">
        <v>299</v>
      </c>
      <c r="B524" s="340" t="s">
        <v>167</v>
      </c>
      <c r="C524" s="410">
        <v>97.276300000000006</v>
      </c>
      <c r="D524" s="410"/>
      <c r="E524" s="410" t="s">
        <v>559</v>
      </c>
      <c r="F524" s="410">
        <v>9</v>
      </c>
      <c r="G524" s="410">
        <v>9.2821667223026996</v>
      </c>
      <c r="H524" s="392" t="s">
        <v>168</v>
      </c>
      <c r="I524" s="341">
        <v>18500</v>
      </c>
      <c r="J524" s="341">
        <v>18500</v>
      </c>
      <c r="K524" s="341">
        <v>17996.11</v>
      </c>
      <c r="L524" s="387">
        <v>1</v>
      </c>
    </row>
    <row r="525" spans="1:12" s="342" customFormat="1" ht="20.25" x14ac:dyDescent="0.25">
      <c r="A525" s="339" t="s">
        <v>299</v>
      </c>
      <c r="B525" s="340" t="s">
        <v>167</v>
      </c>
      <c r="C525" s="410">
        <v>98.186300000000003</v>
      </c>
      <c r="D525" s="410"/>
      <c r="E525" s="410" t="s">
        <v>246</v>
      </c>
      <c r="F525" s="410">
        <v>9.5</v>
      </c>
      <c r="G525" s="410">
        <v>9.8706113835905995</v>
      </c>
      <c r="H525" s="392" t="s">
        <v>168</v>
      </c>
      <c r="I525" s="341">
        <v>27924</v>
      </c>
      <c r="J525" s="341">
        <v>27924</v>
      </c>
      <c r="K525" s="341">
        <v>27417.54</v>
      </c>
      <c r="L525" s="387">
        <v>1</v>
      </c>
    </row>
    <row r="526" spans="1:12" s="342" customFormat="1" ht="20.25" x14ac:dyDescent="0.25">
      <c r="A526" s="339" t="s">
        <v>302</v>
      </c>
      <c r="B526" s="340" t="s">
        <v>167</v>
      </c>
      <c r="C526" s="410">
        <v>95.187700000000007</v>
      </c>
      <c r="D526" s="410"/>
      <c r="E526" s="410" t="s">
        <v>208</v>
      </c>
      <c r="F526" s="410">
        <v>10</v>
      </c>
      <c r="G526" s="410">
        <v>10.2471318175538</v>
      </c>
      <c r="H526" s="392" t="s">
        <v>168</v>
      </c>
      <c r="I526" s="341">
        <v>34000</v>
      </c>
      <c r="J526" s="341">
        <v>34000</v>
      </c>
      <c r="K526" s="341">
        <v>32363.83</v>
      </c>
      <c r="L526" s="387">
        <v>2</v>
      </c>
    </row>
    <row r="527" spans="1:12" s="342" customFormat="1" ht="20.25" x14ac:dyDescent="0.25">
      <c r="A527" s="339" t="s">
        <v>302</v>
      </c>
      <c r="B527" s="340" t="s">
        <v>167</v>
      </c>
      <c r="C527" s="410">
        <v>95.238100000000003</v>
      </c>
      <c r="D527" s="410"/>
      <c r="E527" s="410" t="s">
        <v>233</v>
      </c>
      <c r="F527" s="410">
        <v>10</v>
      </c>
      <c r="G527" s="410">
        <v>10.25</v>
      </c>
      <c r="H527" s="392" t="s">
        <v>168</v>
      </c>
      <c r="I527" s="341">
        <v>104691</v>
      </c>
      <c r="J527" s="341">
        <v>104691</v>
      </c>
      <c r="K527" s="341">
        <v>99705.71</v>
      </c>
      <c r="L527" s="387">
        <v>1</v>
      </c>
    </row>
    <row r="528" spans="1:12" s="342" customFormat="1" ht="20.25" x14ac:dyDescent="0.25">
      <c r="A528" s="339" t="s">
        <v>302</v>
      </c>
      <c r="B528" s="340" t="s">
        <v>167</v>
      </c>
      <c r="C528" s="410">
        <v>95.579499999999996</v>
      </c>
      <c r="D528" s="410"/>
      <c r="E528" s="410" t="s">
        <v>233</v>
      </c>
      <c r="F528" s="410">
        <v>9.25</v>
      </c>
      <c r="G528" s="410">
        <v>9.4639062499998996</v>
      </c>
      <c r="H528" s="392" t="s">
        <v>168</v>
      </c>
      <c r="I528" s="341">
        <v>101816</v>
      </c>
      <c r="J528" s="341">
        <v>101816</v>
      </c>
      <c r="K528" s="341">
        <v>97315.18</v>
      </c>
      <c r="L528" s="387">
        <v>3</v>
      </c>
    </row>
    <row r="529" spans="1:12" s="342" customFormat="1" ht="20.25" x14ac:dyDescent="0.25">
      <c r="A529" s="339" t="s">
        <v>302</v>
      </c>
      <c r="B529" s="340" t="s">
        <v>167</v>
      </c>
      <c r="C529" s="410">
        <v>96.930499999999995</v>
      </c>
      <c r="D529" s="410"/>
      <c r="E529" s="410" t="s">
        <v>235</v>
      </c>
      <c r="F529" s="410">
        <v>9.5</v>
      </c>
      <c r="G529" s="410">
        <v>9.8040087962962996</v>
      </c>
      <c r="H529" s="392" t="s">
        <v>168</v>
      </c>
      <c r="I529" s="341">
        <v>64219</v>
      </c>
      <c r="J529" s="341">
        <v>64219</v>
      </c>
      <c r="K529" s="341">
        <v>62247.82</v>
      </c>
      <c r="L529" s="387">
        <v>1</v>
      </c>
    </row>
    <row r="530" spans="1:12" s="342" customFormat="1" ht="20.25" x14ac:dyDescent="0.25">
      <c r="A530" s="339" t="s">
        <v>560</v>
      </c>
      <c r="B530" s="340" t="s">
        <v>167</v>
      </c>
      <c r="C530" s="410">
        <v>98.332400000000007</v>
      </c>
      <c r="D530" s="410"/>
      <c r="E530" s="410" t="s">
        <v>561</v>
      </c>
      <c r="F530" s="410">
        <v>9.25</v>
      </c>
      <c r="G530" s="410">
        <v>9.6062741759869006</v>
      </c>
      <c r="H530" s="392" t="s">
        <v>168</v>
      </c>
      <c r="I530" s="341">
        <v>6100</v>
      </c>
      <c r="J530" s="341">
        <v>6100</v>
      </c>
      <c r="K530" s="341">
        <v>5998.28</v>
      </c>
      <c r="L530" s="387">
        <v>1</v>
      </c>
    </row>
    <row r="531" spans="1:12" s="342" customFormat="1" ht="20.25" x14ac:dyDescent="0.25">
      <c r="A531" s="339" t="s">
        <v>256</v>
      </c>
      <c r="B531" s="340" t="s">
        <v>167</v>
      </c>
      <c r="C531" s="410">
        <v>91.244299999999996</v>
      </c>
      <c r="D531" s="410"/>
      <c r="E531" s="410" t="s">
        <v>315</v>
      </c>
      <c r="F531" s="410">
        <v>10.5</v>
      </c>
      <c r="G531" s="410">
        <v>10.5461530495802</v>
      </c>
      <c r="H531" s="392" t="s">
        <v>168</v>
      </c>
      <c r="I531" s="341">
        <v>44395</v>
      </c>
      <c r="J531" s="341">
        <v>44395</v>
      </c>
      <c r="K531" s="341">
        <v>40507.93</v>
      </c>
      <c r="L531" s="387">
        <v>1</v>
      </c>
    </row>
    <row r="532" spans="1:12" s="342" customFormat="1" ht="20.25" x14ac:dyDescent="0.25">
      <c r="A532" s="339" t="s">
        <v>256</v>
      </c>
      <c r="B532" s="340" t="s">
        <v>167</v>
      </c>
      <c r="C532" s="410">
        <v>93.603700000000003</v>
      </c>
      <c r="D532" s="410"/>
      <c r="E532" s="410" t="s">
        <v>321</v>
      </c>
      <c r="F532" s="410">
        <v>10.25</v>
      </c>
      <c r="G532" s="410">
        <v>10.4231593478939</v>
      </c>
      <c r="H532" s="392" t="s">
        <v>168</v>
      </c>
      <c r="I532" s="341">
        <v>6362</v>
      </c>
      <c r="J532" s="341">
        <v>6362</v>
      </c>
      <c r="K532" s="341">
        <v>5955.07</v>
      </c>
      <c r="L532" s="387">
        <v>1</v>
      </c>
    </row>
    <row r="533" spans="1:12" s="342" customFormat="1" ht="20.25" x14ac:dyDescent="0.25">
      <c r="A533" s="339" t="s">
        <v>256</v>
      </c>
      <c r="B533" s="340" t="s">
        <v>167</v>
      </c>
      <c r="C533" s="410">
        <v>95.073400000000007</v>
      </c>
      <c r="D533" s="410"/>
      <c r="E533" s="410" t="s">
        <v>208</v>
      </c>
      <c r="F533" s="410">
        <v>10.25</v>
      </c>
      <c r="G533" s="410">
        <v>10.5096405218541</v>
      </c>
      <c r="H533" s="392" t="s">
        <v>168</v>
      </c>
      <c r="I533" s="341">
        <v>24427</v>
      </c>
      <c r="J533" s="341">
        <v>24427</v>
      </c>
      <c r="K533" s="341">
        <v>23223.57</v>
      </c>
      <c r="L533" s="387">
        <v>1</v>
      </c>
    </row>
    <row r="534" spans="1:12" s="342" customFormat="1" ht="20.25" x14ac:dyDescent="0.25">
      <c r="A534" s="339" t="s">
        <v>562</v>
      </c>
      <c r="B534" s="340" t="s">
        <v>167</v>
      </c>
      <c r="C534" s="410">
        <v>97.534499999999994</v>
      </c>
      <c r="D534" s="410"/>
      <c r="E534" s="410" t="s">
        <v>203</v>
      </c>
      <c r="F534" s="410">
        <v>10</v>
      </c>
      <c r="G534" s="410">
        <v>10.379805970046</v>
      </c>
      <c r="H534" s="392" t="s">
        <v>168</v>
      </c>
      <c r="I534" s="341">
        <v>10962</v>
      </c>
      <c r="J534" s="341">
        <v>10962</v>
      </c>
      <c r="K534" s="341">
        <v>10691.74</v>
      </c>
      <c r="L534" s="387">
        <v>1</v>
      </c>
    </row>
    <row r="535" spans="1:12" s="342" customFormat="1" ht="20.25" x14ac:dyDescent="0.25">
      <c r="A535" s="339" t="s">
        <v>562</v>
      </c>
      <c r="B535" s="340" t="s">
        <v>167</v>
      </c>
      <c r="C535" s="410">
        <v>97.831400000000002</v>
      </c>
      <c r="D535" s="410"/>
      <c r="E535" s="410" t="s">
        <v>451</v>
      </c>
      <c r="F535" s="410">
        <v>9.5</v>
      </c>
      <c r="G535" s="410">
        <v>9.8518428680979007</v>
      </c>
      <c r="H535" s="392" t="s">
        <v>168</v>
      </c>
      <c r="I535" s="341">
        <v>32102</v>
      </c>
      <c r="J535" s="341">
        <v>32102</v>
      </c>
      <c r="K535" s="341">
        <v>31405.84</v>
      </c>
      <c r="L535" s="387">
        <v>1</v>
      </c>
    </row>
    <row r="536" spans="1:12" s="342" customFormat="1" ht="20.25" x14ac:dyDescent="0.25">
      <c r="A536" s="339" t="s">
        <v>563</v>
      </c>
      <c r="B536" s="340" t="s">
        <v>167</v>
      </c>
      <c r="C536" s="410">
        <v>94.583799999999997</v>
      </c>
      <c r="D536" s="410"/>
      <c r="E536" s="410" t="s">
        <v>564</v>
      </c>
      <c r="F536" s="410">
        <v>9.5</v>
      </c>
      <c r="G536" s="410">
        <v>9.6781015830007</v>
      </c>
      <c r="H536" s="392" t="s">
        <v>168</v>
      </c>
      <c r="I536" s="341">
        <v>55000</v>
      </c>
      <c r="J536" s="341">
        <v>55000</v>
      </c>
      <c r="K536" s="341">
        <v>52021.07</v>
      </c>
      <c r="L536" s="387">
        <v>1</v>
      </c>
    </row>
    <row r="537" spans="1:12" s="342" customFormat="1" ht="20.25" x14ac:dyDescent="0.25">
      <c r="A537" s="339" t="s">
        <v>563</v>
      </c>
      <c r="B537" s="340" t="s">
        <v>167</v>
      </c>
      <c r="C537" s="410">
        <v>97.836100000000002</v>
      </c>
      <c r="D537" s="410"/>
      <c r="E537" s="410" t="s">
        <v>203</v>
      </c>
      <c r="F537" s="410">
        <v>8.75</v>
      </c>
      <c r="G537" s="410">
        <v>9.0401929643967005</v>
      </c>
      <c r="H537" s="392" t="s">
        <v>168</v>
      </c>
      <c r="I537" s="341">
        <v>15000</v>
      </c>
      <c r="J537" s="341">
        <v>15000</v>
      </c>
      <c r="K537" s="341">
        <v>14675.41</v>
      </c>
      <c r="L537" s="387">
        <v>1</v>
      </c>
    </row>
    <row r="538" spans="1:12" s="343" customFormat="1" ht="20.25" x14ac:dyDescent="0.25">
      <c r="A538" s="339" t="s">
        <v>304</v>
      </c>
      <c r="B538" s="340" t="s">
        <v>167</v>
      </c>
      <c r="C538" s="410">
        <v>92.624799999999993</v>
      </c>
      <c r="D538" s="410"/>
      <c r="E538" s="410" t="s">
        <v>446</v>
      </c>
      <c r="F538" s="410">
        <v>10.5</v>
      </c>
      <c r="G538" s="410">
        <v>10.630887055384999</v>
      </c>
      <c r="H538" s="392" t="s">
        <v>168</v>
      </c>
      <c r="I538" s="341">
        <v>108000</v>
      </c>
      <c r="J538" s="341">
        <v>108000</v>
      </c>
      <c r="K538" s="341">
        <v>100034.73</v>
      </c>
      <c r="L538" s="387">
        <v>1</v>
      </c>
    </row>
    <row r="539" spans="1:12" s="343" customFormat="1" ht="20.25" x14ac:dyDescent="0.25">
      <c r="A539" s="339" t="s">
        <v>304</v>
      </c>
      <c r="B539" s="340" t="s">
        <v>167</v>
      </c>
      <c r="C539" s="410">
        <v>92.783500000000004</v>
      </c>
      <c r="D539" s="410"/>
      <c r="E539" s="410" t="s">
        <v>268</v>
      </c>
      <c r="F539" s="410">
        <v>10</v>
      </c>
      <c r="G539" s="410">
        <v>10.109119321660099</v>
      </c>
      <c r="H539" s="392" t="s">
        <v>168</v>
      </c>
      <c r="I539" s="341">
        <v>13000</v>
      </c>
      <c r="J539" s="341">
        <v>13000</v>
      </c>
      <c r="K539" s="341">
        <v>12061.86</v>
      </c>
      <c r="L539" s="387">
        <v>1</v>
      </c>
    </row>
    <row r="540" spans="1:12" s="342" customFormat="1" ht="20.25" x14ac:dyDescent="0.25">
      <c r="A540" s="339" t="s">
        <v>565</v>
      </c>
      <c r="B540" s="340" t="s">
        <v>167</v>
      </c>
      <c r="C540" s="410">
        <v>95.099100000000007</v>
      </c>
      <c r="D540" s="410"/>
      <c r="E540" s="410" t="s">
        <v>204</v>
      </c>
      <c r="F540" s="410">
        <v>10.25</v>
      </c>
      <c r="G540" s="410">
        <v>10.511148102310599</v>
      </c>
      <c r="H540" s="392" t="s">
        <v>168</v>
      </c>
      <c r="I540" s="341">
        <v>14001</v>
      </c>
      <c r="J540" s="341">
        <v>14001</v>
      </c>
      <c r="K540" s="341">
        <v>13314.82</v>
      </c>
      <c r="L540" s="387">
        <v>1</v>
      </c>
    </row>
    <row r="541" spans="1:12" s="342" customFormat="1" ht="20.25" x14ac:dyDescent="0.25">
      <c r="A541" s="339" t="s">
        <v>565</v>
      </c>
      <c r="B541" s="340" t="s">
        <v>167</v>
      </c>
      <c r="C541" s="410">
        <v>96.722200000000001</v>
      </c>
      <c r="D541" s="410"/>
      <c r="E541" s="410" t="s">
        <v>223</v>
      </c>
      <c r="F541" s="410">
        <v>10</v>
      </c>
      <c r="G541" s="410">
        <v>10.3341044981397</v>
      </c>
      <c r="H541" s="392" t="s">
        <v>168</v>
      </c>
      <c r="I541" s="341">
        <v>25822</v>
      </c>
      <c r="J541" s="341">
        <v>25822</v>
      </c>
      <c r="K541" s="341">
        <v>24975.599999999999</v>
      </c>
      <c r="L541" s="387">
        <v>1</v>
      </c>
    </row>
    <row r="542" spans="1:12" s="342" customFormat="1" ht="20.25" x14ac:dyDescent="0.25">
      <c r="A542" s="339" t="s">
        <v>292</v>
      </c>
      <c r="B542" s="340" t="s">
        <v>167</v>
      </c>
      <c r="C542" s="410">
        <v>95.073400000000007</v>
      </c>
      <c r="D542" s="410"/>
      <c r="E542" s="410" t="s">
        <v>208</v>
      </c>
      <c r="F542" s="410">
        <v>10.25</v>
      </c>
      <c r="G542" s="410">
        <v>10.5096405218541</v>
      </c>
      <c r="H542" s="392" t="s">
        <v>168</v>
      </c>
      <c r="I542" s="341">
        <v>16107</v>
      </c>
      <c r="J542" s="341">
        <v>16107</v>
      </c>
      <c r="K542" s="341">
        <v>15313.46</v>
      </c>
      <c r="L542" s="387">
        <v>1</v>
      </c>
    </row>
    <row r="543" spans="1:12" s="342" customFormat="1" ht="20.25" x14ac:dyDescent="0.25">
      <c r="A543" s="339" t="s">
        <v>292</v>
      </c>
      <c r="B543" s="340" t="s">
        <v>167</v>
      </c>
      <c r="C543" s="410">
        <v>96.982799999999997</v>
      </c>
      <c r="D543" s="410"/>
      <c r="E543" s="410" t="s">
        <v>559</v>
      </c>
      <c r="F543" s="410">
        <v>10</v>
      </c>
      <c r="G543" s="410">
        <v>10.3487890870661</v>
      </c>
      <c r="H543" s="392" t="s">
        <v>168</v>
      </c>
      <c r="I543" s="341">
        <v>22500</v>
      </c>
      <c r="J543" s="341">
        <v>22500</v>
      </c>
      <c r="K543" s="341">
        <v>21821.119999999999</v>
      </c>
      <c r="L543" s="387">
        <v>1</v>
      </c>
    </row>
    <row r="544" spans="1:12" s="342" customFormat="1" ht="20.25" x14ac:dyDescent="0.25">
      <c r="A544" s="339" t="s">
        <v>292</v>
      </c>
      <c r="B544" s="340" t="s">
        <v>167</v>
      </c>
      <c r="C544" s="410">
        <v>97.620500000000007</v>
      </c>
      <c r="D544" s="410"/>
      <c r="E544" s="410" t="s">
        <v>236</v>
      </c>
      <c r="F544" s="410">
        <v>9.75</v>
      </c>
      <c r="G544" s="410">
        <v>10.112312546401901</v>
      </c>
      <c r="H544" s="392" t="s">
        <v>168</v>
      </c>
      <c r="I544" s="341">
        <v>70000</v>
      </c>
      <c r="J544" s="341">
        <v>70000</v>
      </c>
      <c r="K544" s="341">
        <v>68334.350000000006</v>
      </c>
      <c r="L544" s="387">
        <v>1</v>
      </c>
    </row>
    <row r="545" spans="1:12" s="342" customFormat="1" ht="20.25" x14ac:dyDescent="0.25">
      <c r="A545" s="339" t="s">
        <v>307</v>
      </c>
      <c r="B545" s="340" t="s">
        <v>167</v>
      </c>
      <c r="C545" s="410">
        <v>90.521600000000007</v>
      </c>
      <c r="D545" s="410"/>
      <c r="E545" s="410" t="s">
        <v>230</v>
      </c>
      <c r="F545" s="410">
        <v>10.5</v>
      </c>
      <c r="G545" s="410">
        <v>10.501480576837199</v>
      </c>
      <c r="H545" s="392" t="s">
        <v>168</v>
      </c>
      <c r="I545" s="341">
        <v>12055</v>
      </c>
      <c r="J545" s="341">
        <v>12055</v>
      </c>
      <c r="K545" s="341">
        <v>10912.38</v>
      </c>
      <c r="L545" s="387">
        <v>1</v>
      </c>
    </row>
    <row r="546" spans="1:12" s="342" customFormat="1" ht="20.25" x14ac:dyDescent="0.25">
      <c r="A546" s="339" t="s">
        <v>307</v>
      </c>
      <c r="B546" s="340" t="s">
        <v>167</v>
      </c>
      <c r="C546" s="410">
        <v>91.414599999999993</v>
      </c>
      <c r="D546" s="410"/>
      <c r="E546" s="410" t="s">
        <v>566</v>
      </c>
      <c r="F546" s="410">
        <v>10.5</v>
      </c>
      <c r="G546" s="410">
        <v>10.5566482472051</v>
      </c>
      <c r="H546" s="392" t="s">
        <v>168</v>
      </c>
      <c r="I546" s="341">
        <v>9382</v>
      </c>
      <c r="J546" s="341">
        <v>9382</v>
      </c>
      <c r="K546" s="341">
        <v>8576.52</v>
      </c>
      <c r="L546" s="387">
        <v>1</v>
      </c>
    </row>
    <row r="547" spans="1:12" s="342" customFormat="1" ht="20.25" x14ac:dyDescent="0.25">
      <c r="A547" s="339" t="s">
        <v>307</v>
      </c>
      <c r="B547" s="340" t="s">
        <v>167</v>
      </c>
      <c r="C547" s="410">
        <v>95.212900000000005</v>
      </c>
      <c r="D547" s="410"/>
      <c r="E547" s="410" t="s">
        <v>204</v>
      </c>
      <c r="F547" s="410">
        <v>10</v>
      </c>
      <c r="G547" s="410">
        <v>10.2485656455552</v>
      </c>
      <c r="H547" s="392" t="s">
        <v>168</v>
      </c>
      <c r="I547" s="341">
        <v>4202</v>
      </c>
      <c r="J547" s="341">
        <v>4202</v>
      </c>
      <c r="K547" s="341">
        <v>4000.85</v>
      </c>
      <c r="L547" s="387">
        <v>1</v>
      </c>
    </row>
    <row r="548" spans="1:12" s="342" customFormat="1" ht="20.25" x14ac:dyDescent="0.25">
      <c r="A548" s="339" t="s">
        <v>265</v>
      </c>
      <c r="B548" s="340" t="s">
        <v>167</v>
      </c>
      <c r="C548" s="410">
        <v>92.568799999999996</v>
      </c>
      <c r="D548" s="410"/>
      <c r="E548" s="410" t="s">
        <v>567</v>
      </c>
      <c r="F548" s="410">
        <v>10</v>
      </c>
      <c r="G548" s="410">
        <v>10.0966877576654</v>
      </c>
      <c r="H548" s="392" t="s">
        <v>168</v>
      </c>
      <c r="I548" s="341">
        <v>524</v>
      </c>
      <c r="J548" s="341">
        <v>524</v>
      </c>
      <c r="K548" s="341">
        <v>485.06</v>
      </c>
      <c r="L548" s="387">
        <v>1</v>
      </c>
    </row>
    <row r="549" spans="1:12" s="342" customFormat="1" ht="20.25" x14ac:dyDescent="0.25">
      <c r="A549" s="339" t="s">
        <v>265</v>
      </c>
      <c r="B549" s="340" t="s">
        <v>167</v>
      </c>
      <c r="C549" s="410">
        <v>92.75</v>
      </c>
      <c r="D549" s="410"/>
      <c r="E549" s="410" t="s">
        <v>568</v>
      </c>
      <c r="F549" s="410">
        <v>10.5</v>
      </c>
      <c r="G549" s="410">
        <v>10.6385394185648</v>
      </c>
      <c r="H549" s="392" t="s">
        <v>168</v>
      </c>
      <c r="I549" s="341">
        <v>3281</v>
      </c>
      <c r="J549" s="341">
        <v>3281</v>
      </c>
      <c r="K549" s="341">
        <v>3043.13</v>
      </c>
      <c r="L549" s="387">
        <v>1</v>
      </c>
    </row>
    <row r="550" spans="1:12" s="342" customFormat="1" ht="20.25" x14ac:dyDescent="0.3">
      <c r="A550" s="339" t="s">
        <v>265</v>
      </c>
      <c r="B550" s="340" t="s">
        <v>167</v>
      </c>
      <c r="C550" s="410">
        <v>94.150899999999993</v>
      </c>
      <c r="D550" s="410"/>
      <c r="E550" s="410" t="s">
        <v>432</v>
      </c>
      <c r="F550" s="410">
        <v>10.5</v>
      </c>
      <c r="G550" s="410">
        <v>10.7236779664964</v>
      </c>
      <c r="H550" s="393" t="s">
        <v>168</v>
      </c>
      <c r="I550" s="341">
        <v>3544</v>
      </c>
      <c r="J550" s="341">
        <v>3544</v>
      </c>
      <c r="K550" s="341">
        <v>3336.71</v>
      </c>
      <c r="L550" s="387">
        <v>1</v>
      </c>
    </row>
    <row r="551" spans="1:12" s="342" customFormat="1" ht="20.25" x14ac:dyDescent="0.3">
      <c r="A551" s="339" t="s">
        <v>265</v>
      </c>
      <c r="B551" s="340" t="s">
        <v>167</v>
      </c>
      <c r="C551" s="410">
        <v>94.944800000000001</v>
      </c>
      <c r="D551" s="410"/>
      <c r="E551" s="410" t="s">
        <v>333</v>
      </c>
      <c r="F551" s="410">
        <v>10.25</v>
      </c>
      <c r="G551" s="410">
        <v>10.5021111156033</v>
      </c>
      <c r="H551" s="393" t="s">
        <v>168</v>
      </c>
      <c r="I551" s="341">
        <v>2015</v>
      </c>
      <c r="J551" s="341">
        <v>2015</v>
      </c>
      <c r="K551" s="341">
        <v>1913.14</v>
      </c>
      <c r="L551" s="387">
        <v>1</v>
      </c>
    </row>
    <row r="552" spans="1:12" s="342" customFormat="1" ht="20.25" x14ac:dyDescent="0.3">
      <c r="A552" s="339" t="s">
        <v>265</v>
      </c>
      <c r="B552" s="340" t="s">
        <v>167</v>
      </c>
      <c r="C552" s="410">
        <v>97.442099999999996</v>
      </c>
      <c r="D552" s="410"/>
      <c r="E552" s="410" t="s">
        <v>236</v>
      </c>
      <c r="F552" s="410">
        <v>10.5</v>
      </c>
      <c r="G552" s="410">
        <v>10.920720136962901</v>
      </c>
      <c r="H552" s="393" t="s">
        <v>168</v>
      </c>
      <c r="I552" s="341">
        <v>220000</v>
      </c>
      <c r="J552" s="341">
        <v>220000</v>
      </c>
      <c r="K552" s="341">
        <v>214372.72</v>
      </c>
      <c r="L552" s="387">
        <v>2</v>
      </c>
    </row>
    <row r="553" spans="1:12" s="342" customFormat="1" ht="20.25" x14ac:dyDescent="0.3">
      <c r="A553" s="339" t="s">
        <v>265</v>
      </c>
      <c r="B553" s="340" t="s">
        <v>167</v>
      </c>
      <c r="C553" s="410">
        <v>97.561000000000007</v>
      </c>
      <c r="D553" s="410"/>
      <c r="E553" s="410" t="s">
        <v>236</v>
      </c>
      <c r="F553" s="410">
        <v>10</v>
      </c>
      <c r="G553" s="410">
        <v>10.381289062499899</v>
      </c>
      <c r="H553" s="393" t="s">
        <v>168</v>
      </c>
      <c r="I553" s="341">
        <v>1604541</v>
      </c>
      <c r="J553" s="341">
        <v>1604541</v>
      </c>
      <c r="K553" s="341">
        <v>1565405.85</v>
      </c>
      <c r="L553" s="387">
        <v>2</v>
      </c>
    </row>
    <row r="554" spans="1:12" s="342" customFormat="1" ht="20.25" x14ac:dyDescent="0.3">
      <c r="A554" s="339" t="s">
        <v>265</v>
      </c>
      <c r="B554" s="340" t="s">
        <v>167</v>
      </c>
      <c r="C554" s="410">
        <v>97.879300000000001</v>
      </c>
      <c r="D554" s="410"/>
      <c r="E554" s="410" t="s">
        <v>569</v>
      </c>
      <c r="F554" s="410">
        <v>10</v>
      </c>
      <c r="G554" s="410">
        <v>10.3991297209958</v>
      </c>
      <c r="H554" s="393" t="s">
        <v>168</v>
      </c>
      <c r="I554" s="341">
        <v>2712317</v>
      </c>
      <c r="J554" s="341">
        <v>2712317</v>
      </c>
      <c r="K554" s="341">
        <v>2654796.41</v>
      </c>
      <c r="L554" s="387">
        <v>1</v>
      </c>
    </row>
    <row r="555" spans="1:12" s="342" customFormat="1" ht="20.25" x14ac:dyDescent="0.3">
      <c r="A555" s="339" t="s">
        <v>265</v>
      </c>
      <c r="B555" s="340" t="s">
        <v>167</v>
      </c>
      <c r="C555" s="410">
        <v>98.223799999999997</v>
      </c>
      <c r="D555" s="410"/>
      <c r="E555" s="410" t="s">
        <v>434</v>
      </c>
      <c r="F555" s="410">
        <v>10.5</v>
      </c>
      <c r="G555" s="410">
        <v>10.966916042830499</v>
      </c>
      <c r="H555" s="393" t="s">
        <v>168</v>
      </c>
      <c r="I555" s="341">
        <v>159000</v>
      </c>
      <c r="J555" s="341">
        <v>159000</v>
      </c>
      <c r="K555" s="341">
        <v>156175.82</v>
      </c>
      <c r="L555" s="387">
        <v>1</v>
      </c>
    </row>
    <row r="556" spans="1:12" s="342" customFormat="1" ht="20.25" x14ac:dyDescent="0.3">
      <c r="A556" s="339" t="s">
        <v>265</v>
      </c>
      <c r="B556" s="340" t="s">
        <v>167</v>
      </c>
      <c r="C556" s="410">
        <v>98.306899999999999</v>
      </c>
      <c r="D556" s="410"/>
      <c r="E556" s="410" t="s">
        <v>434</v>
      </c>
      <c r="F556" s="410">
        <v>10</v>
      </c>
      <c r="G556" s="410">
        <v>10.423043093688801</v>
      </c>
      <c r="H556" s="393" t="s">
        <v>168</v>
      </c>
      <c r="I556" s="341">
        <v>1000000</v>
      </c>
      <c r="J556" s="341">
        <v>1000000</v>
      </c>
      <c r="K556" s="341">
        <v>983069.36</v>
      </c>
      <c r="L556" s="387">
        <v>4</v>
      </c>
    </row>
    <row r="557" spans="1:12" s="342" customFormat="1" ht="20.25" x14ac:dyDescent="0.3">
      <c r="A557" s="339" t="s">
        <v>265</v>
      </c>
      <c r="B557" s="340" t="s">
        <v>167</v>
      </c>
      <c r="C557" s="410">
        <v>98.341999999999999</v>
      </c>
      <c r="D557" s="410"/>
      <c r="E557" s="410" t="s">
        <v>570</v>
      </c>
      <c r="F557" s="410">
        <v>9.9499999999999993</v>
      </c>
      <c r="G557" s="410">
        <v>10.3702612494818</v>
      </c>
      <c r="H557" s="393" t="s">
        <v>168</v>
      </c>
      <c r="I557" s="341">
        <v>105000</v>
      </c>
      <c r="J557" s="341">
        <v>105000</v>
      </c>
      <c r="K557" s="341">
        <v>103259.08</v>
      </c>
      <c r="L557" s="387">
        <v>1</v>
      </c>
    </row>
    <row r="558" spans="1:12" s="342" customFormat="1" ht="20.25" x14ac:dyDescent="0.3">
      <c r="A558" s="339" t="s">
        <v>265</v>
      </c>
      <c r="B558" s="340" t="s">
        <v>167</v>
      </c>
      <c r="C558" s="410">
        <v>98.357299999999995</v>
      </c>
      <c r="D558" s="410"/>
      <c r="E558" s="410" t="s">
        <v>226</v>
      </c>
      <c r="F558" s="410">
        <v>9.25</v>
      </c>
      <c r="G558" s="410">
        <v>9.6075480245436005</v>
      </c>
      <c r="H558" s="393" t="s">
        <v>168</v>
      </c>
      <c r="I558" s="341">
        <v>300000</v>
      </c>
      <c r="J558" s="341">
        <v>300000</v>
      </c>
      <c r="K558" s="341">
        <v>295071.89</v>
      </c>
      <c r="L558" s="387">
        <v>1</v>
      </c>
    </row>
    <row r="559" spans="1:12" s="342" customFormat="1" ht="20.25" x14ac:dyDescent="0.3">
      <c r="A559" s="339" t="s">
        <v>265</v>
      </c>
      <c r="B559" s="340" t="s">
        <v>167</v>
      </c>
      <c r="C559" s="410">
        <v>99.864099999999993</v>
      </c>
      <c r="D559" s="410"/>
      <c r="E559" s="410" t="s">
        <v>314</v>
      </c>
      <c r="F559" s="410">
        <v>7</v>
      </c>
      <c r="G559" s="410">
        <v>7.2457135685902001</v>
      </c>
      <c r="H559" s="393" t="s">
        <v>168</v>
      </c>
      <c r="I559" s="341">
        <v>374750</v>
      </c>
      <c r="J559" s="341">
        <v>374750</v>
      </c>
      <c r="K559" s="341">
        <v>374240.62</v>
      </c>
      <c r="L559" s="387">
        <v>3</v>
      </c>
    </row>
    <row r="560" spans="1:12" s="342" customFormat="1" ht="20.25" x14ac:dyDescent="0.3">
      <c r="A560" s="339" t="s">
        <v>270</v>
      </c>
      <c r="B560" s="340" t="s">
        <v>167</v>
      </c>
      <c r="C560" s="410">
        <v>90.521600000000007</v>
      </c>
      <c r="D560" s="410"/>
      <c r="E560" s="410" t="s">
        <v>230</v>
      </c>
      <c r="F560" s="410">
        <v>10.5</v>
      </c>
      <c r="G560" s="410">
        <v>10.501480576837199</v>
      </c>
      <c r="H560" s="393" t="s">
        <v>168</v>
      </c>
      <c r="I560" s="341">
        <v>55050</v>
      </c>
      <c r="J560" s="341">
        <v>55050</v>
      </c>
      <c r="K560" s="341">
        <v>49832.160000000003</v>
      </c>
      <c r="L560" s="387">
        <v>3</v>
      </c>
    </row>
    <row r="561" spans="1:12" s="342" customFormat="1" ht="20.25" x14ac:dyDescent="0.3">
      <c r="A561" s="339" t="s">
        <v>270</v>
      </c>
      <c r="B561" s="340" t="s">
        <v>167</v>
      </c>
      <c r="C561" s="410">
        <v>94.985600000000005</v>
      </c>
      <c r="D561" s="410"/>
      <c r="E561" s="410" t="s">
        <v>204</v>
      </c>
      <c r="F561" s="410">
        <v>10.5</v>
      </c>
      <c r="G561" s="410">
        <v>10.774041150449399</v>
      </c>
      <c r="H561" s="393" t="s">
        <v>168</v>
      </c>
      <c r="I561" s="341">
        <v>100000</v>
      </c>
      <c r="J561" s="341">
        <v>100000</v>
      </c>
      <c r="K561" s="341">
        <v>94985.56</v>
      </c>
      <c r="L561" s="387">
        <v>3</v>
      </c>
    </row>
    <row r="562" spans="1:12" s="342" customFormat="1" ht="20.25" x14ac:dyDescent="0.3">
      <c r="A562" s="339" t="s">
        <v>270</v>
      </c>
      <c r="B562" s="340" t="s">
        <v>167</v>
      </c>
      <c r="C562" s="410">
        <v>97.442099999999996</v>
      </c>
      <c r="D562" s="410"/>
      <c r="E562" s="410" t="s">
        <v>236</v>
      </c>
      <c r="F562" s="410">
        <v>10.5</v>
      </c>
      <c r="G562" s="410">
        <v>10.920720136962901</v>
      </c>
      <c r="H562" s="393" t="s">
        <v>168</v>
      </c>
      <c r="I562" s="341">
        <v>145257</v>
      </c>
      <c r="J562" s="341">
        <v>145257</v>
      </c>
      <c r="K562" s="341">
        <v>141541.53</v>
      </c>
      <c r="L562" s="387">
        <v>3</v>
      </c>
    </row>
    <row r="563" spans="1:12" s="342" customFormat="1" ht="20.25" x14ac:dyDescent="0.3">
      <c r="A563" s="339" t="s">
        <v>270</v>
      </c>
      <c r="B563" s="340" t="s">
        <v>167</v>
      </c>
      <c r="C563" s="410">
        <v>98.223799999999997</v>
      </c>
      <c r="D563" s="410"/>
      <c r="E563" s="410" t="s">
        <v>434</v>
      </c>
      <c r="F563" s="410">
        <v>10.5</v>
      </c>
      <c r="G563" s="410">
        <v>10.966916042830499</v>
      </c>
      <c r="H563" s="393" t="s">
        <v>168</v>
      </c>
      <c r="I563" s="341">
        <v>165000</v>
      </c>
      <c r="J563" s="341">
        <v>165000</v>
      </c>
      <c r="K563" s="341">
        <v>162069.25</v>
      </c>
      <c r="L563" s="387">
        <v>1</v>
      </c>
    </row>
    <row r="564" spans="1:12" s="342" customFormat="1" ht="20.25" x14ac:dyDescent="0.3">
      <c r="A564" s="339" t="s">
        <v>316</v>
      </c>
      <c r="B564" s="340" t="s">
        <v>167</v>
      </c>
      <c r="C564" s="410">
        <v>92.186000000000007</v>
      </c>
      <c r="D564" s="410"/>
      <c r="E564" s="410" t="s">
        <v>230</v>
      </c>
      <c r="F564" s="410">
        <v>8.5</v>
      </c>
      <c r="G564" s="410">
        <v>8.5009763375272005</v>
      </c>
      <c r="H564" s="393" t="s">
        <v>168</v>
      </c>
      <c r="I564" s="341">
        <v>121800</v>
      </c>
      <c r="J564" s="341">
        <v>121800</v>
      </c>
      <c r="K564" s="341">
        <v>112282.51</v>
      </c>
      <c r="L564" s="387">
        <v>3</v>
      </c>
    </row>
    <row r="565" spans="1:12" s="342" customFormat="1" ht="20.25" x14ac:dyDescent="0.3">
      <c r="A565" s="339" t="s">
        <v>317</v>
      </c>
      <c r="B565" s="340" t="s">
        <v>167</v>
      </c>
      <c r="C565" s="410">
        <v>94.534099999999995</v>
      </c>
      <c r="D565" s="410"/>
      <c r="E565" s="410" t="s">
        <v>204</v>
      </c>
      <c r="F565" s="410">
        <v>11.5</v>
      </c>
      <c r="G565" s="410">
        <v>11.828719174915999</v>
      </c>
      <c r="H565" s="393" t="s">
        <v>168</v>
      </c>
      <c r="I565" s="341">
        <v>40000</v>
      </c>
      <c r="J565" s="341">
        <v>40000</v>
      </c>
      <c r="K565" s="341">
        <v>37813.64</v>
      </c>
      <c r="L565" s="387">
        <v>1</v>
      </c>
    </row>
    <row r="566" spans="1:12" s="342" customFormat="1" ht="20.25" x14ac:dyDescent="0.3">
      <c r="A566" s="339" t="s">
        <v>317</v>
      </c>
      <c r="B566" s="340" t="s">
        <v>167</v>
      </c>
      <c r="C566" s="410">
        <v>94.759299999999996</v>
      </c>
      <c r="D566" s="410"/>
      <c r="E566" s="410" t="s">
        <v>204</v>
      </c>
      <c r="F566" s="410">
        <v>11</v>
      </c>
      <c r="G566" s="410">
        <v>11.300759004483</v>
      </c>
      <c r="H566" s="393" t="s">
        <v>168</v>
      </c>
      <c r="I566" s="341">
        <v>84500</v>
      </c>
      <c r="J566" s="341">
        <v>84500</v>
      </c>
      <c r="K566" s="341">
        <v>80071.600000000006</v>
      </c>
      <c r="L566" s="387">
        <v>1</v>
      </c>
    </row>
    <row r="567" spans="1:12" s="342" customFormat="1" ht="20.25" x14ac:dyDescent="0.3">
      <c r="A567" s="339" t="s">
        <v>317</v>
      </c>
      <c r="B567" s="340" t="s">
        <v>167</v>
      </c>
      <c r="C567" s="410">
        <v>94.796700000000001</v>
      </c>
      <c r="D567" s="410"/>
      <c r="E567" s="410" t="s">
        <v>186</v>
      </c>
      <c r="F567" s="410">
        <v>13</v>
      </c>
      <c r="G567" s="410">
        <v>13.4914851787229</v>
      </c>
      <c r="H567" s="393" t="s">
        <v>168</v>
      </c>
      <c r="I567" s="341">
        <v>100000</v>
      </c>
      <c r="J567" s="341">
        <v>100000</v>
      </c>
      <c r="K567" s="341">
        <v>94796.71</v>
      </c>
      <c r="L567" s="387">
        <v>1</v>
      </c>
    </row>
    <row r="568" spans="1:12" s="342" customFormat="1" ht="20.25" x14ac:dyDescent="0.3">
      <c r="A568" s="339" t="s">
        <v>317</v>
      </c>
      <c r="B568" s="340" t="s">
        <v>167</v>
      </c>
      <c r="C568" s="410">
        <v>95.366799999999998</v>
      </c>
      <c r="D568" s="410"/>
      <c r="E568" s="410" t="s">
        <v>309</v>
      </c>
      <c r="F568" s="410">
        <v>11</v>
      </c>
      <c r="G568" s="410">
        <v>11.3392239628085</v>
      </c>
      <c r="H568" s="393" t="s">
        <v>168</v>
      </c>
      <c r="I568" s="341">
        <v>159524</v>
      </c>
      <c r="J568" s="341">
        <v>159524</v>
      </c>
      <c r="K568" s="341">
        <v>152132.88</v>
      </c>
      <c r="L568" s="387">
        <v>1</v>
      </c>
    </row>
    <row r="569" spans="1:12" s="342" customFormat="1" ht="20.25" x14ac:dyDescent="0.3">
      <c r="A569" s="339" t="s">
        <v>317</v>
      </c>
      <c r="B569" s="340" t="s">
        <v>167</v>
      </c>
      <c r="C569" s="410">
        <v>97.165999999999997</v>
      </c>
      <c r="D569" s="410"/>
      <c r="E569" s="410" t="s">
        <v>311</v>
      </c>
      <c r="F569" s="410">
        <v>10</v>
      </c>
      <c r="G569" s="410">
        <v>10.359100969113101</v>
      </c>
      <c r="H569" s="393" t="s">
        <v>168</v>
      </c>
      <c r="I569" s="341">
        <v>100000</v>
      </c>
      <c r="J569" s="341">
        <v>100000</v>
      </c>
      <c r="K569" s="341">
        <v>97165.99</v>
      </c>
      <c r="L569" s="387">
        <v>1</v>
      </c>
    </row>
    <row r="570" spans="1:12" s="342" customFormat="1" ht="20.25" x14ac:dyDescent="0.3">
      <c r="A570" s="339" t="s">
        <v>317</v>
      </c>
      <c r="B570" s="340" t="s">
        <v>167</v>
      </c>
      <c r="C570" s="410">
        <v>97.297300000000007</v>
      </c>
      <c r="D570" s="410"/>
      <c r="E570" s="410" t="s">
        <v>450</v>
      </c>
      <c r="F570" s="410">
        <v>10</v>
      </c>
      <c r="G570" s="410">
        <v>10.366483146941899</v>
      </c>
      <c r="H570" s="393" t="s">
        <v>168</v>
      </c>
      <c r="I570" s="341">
        <v>51389</v>
      </c>
      <c r="J570" s="341">
        <v>51389</v>
      </c>
      <c r="K570" s="341">
        <v>50000.11</v>
      </c>
      <c r="L570" s="387">
        <v>1</v>
      </c>
    </row>
    <row r="571" spans="1:12" s="342" customFormat="1" ht="20.25" x14ac:dyDescent="0.3">
      <c r="A571" s="339" t="s">
        <v>317</v>
      </c>
      <c r="B571" s="340" t="s">
        <v>167</v>
      </c>
      <c r="C571" s="410">
        <v>97.349900000000005</v>
      </c>
      <c r="D571" s="410"/>
      <c r="E571" s="410" t="s">
        <v>241</v>
      </c>
      <c r="F571" s="410">
        <v>10</v>
      </c>
      <c r="G571" s="410">
        <v>10.3694398905151</v>
      </c>
      <c r="H571" s="393" t="s">
        <v>168</v>
      </c>
      <c r="I571" s="341">
        <v>130000</v>
      </c>
      <c r="J571" s="341">
        <v>130000</v>
      </c>
      <c r="K571" s="341">
        <v>126554.89</v>
      </c>
      <c r="L571" s="387">
        <v>1</v>
      </c>
    </row>
    <row r="572" spans="1:12" s="342" customFormat="1" ht="20.25" x14ac:dyDescent="0.3">
      <c r="A572" s="339" t="s">
        <v>317</v>
      </c>
      <c r="B572" s="340" t="s">
        <v>167</v>
      </c>
      <c r="C572" s="410">
        <v>98.347200000000001</v>
      </c>
      <c r="D572" s="410"/>
      <c r="E572" s="410" t="s">
        <v>249</v>
      </c>
      <c r="F572" s="410">
        <v>11</v>
      </c>
      <c r="G572" s="410">
        <v>11.525817065265899</v>
      </c>
      <c r="H572" s="393" t="s">
        <v>168</v>
      </c>
      <c r="I572" s="341">
        <v>150792</v>
      </c>
      <c r="J572" s="341">
        <v>150792</v>
      </c>
      <c r="K572" s="341">
        <v>148299.74</v>
      </c>
      <c r="L572" s="387">
        <v>2</v>
      </c>
    </row>
    <row r="573" spans="1:12" s="342" customFormat="1" ht="20.25" x14ac:dyDescent="0.3">
      <c r="A573" s="339" t="s">
        <v>317</v>
      </c>
      <c r="B573" s="340" t="s">
        <v>167</v>
      </c>
      <c r="C573" s="410">
        <v>99.597200000000001</v>
      </c>
      <c r="D573" s="410"/>
      <c r="E573" s="410" t="s">
        <v>571</v>
      </c>
      <c r="F573" s="410">
        <v>11.2</v>
      </c>
      <c r="G573" s="410">
        <v>11.826023943162401</v>
      </c>
      <c r="H573" s="393" t="s">
        <v>168</v>
      </c>
      <c r="I573" s="341">
        <v>28000</v>
      </c>
      <c r="J573" s="341">
        <v>28000</v>
      </c>
      <c r="K573" s="341">
        <v>27887.21</v>
      </c>
      <c r="L573" s="387">
        <v>1</v>
      </c>
    </row>
    <row r="574" spans="1:12" s="342" customFormat="1" ht="20.25" x14ac:dyDescent="0.3">
      <c r="A574" s="339" t="s">
        <v>320</v>
      </c>
      <c r="B574" s="340" t="s">
        <v>167</v>
      </c>
      <c r="C574" s="410">
        <v>98.063299999999998</v>
      </c>
      <c r="D574" s="410"/>
      <c r="E574" s="410" t="s">
        <v>572</v>
      </c>
      <c r="F574" s="410">
        <v>9</v>
      </c>
      <c r="G574" s="410">
        <v>9.3214874359187991</v>
      </c>
      <c r="H574" s="393" t="s">
        <v>168</v>
      </c>
      <c r="I574" s="341">
        <v>46500</v>
      </c>
      <c r="J574" s="341">
        <v>46500</v>
      </c>
      <c r="K574" s="341">
        <v>45599.41</v>
      </c>
      <c r="L574" s="387">
        <v>1</v>
      </c>
    </row>
    <row r="575" spans="1:12" s="342" customFormat="1" ht="20.25" x14ac:dyDescent="0.3">
      <c r="A575" s="339" t="s">
        <v>276</v>
      </c>
      <c r="B575" s="340" t="s">
        <v>167</v>
      </c>
      <c r="C575" s="410">
        <v>94.985600000000005</v>
      </c>
      <c r="D575" s="410"/>
      <c r="E575" s="410" t="s">
        <v>204</v>
      </c>
      <c r="F575" s="410">
        <v>10.5</v>
      </c>
      <c r="G575" s="410">
        <v>10.774041150449399</v>
      </c>
      <c r="H575" s="393" t="s">
        <v>168</v>
      </c>
      <c r="I575" s="341">
        <v>190579</v>
      </c>
      <c r="J575" s="341">
        <v>190579</v>
      </c>
      <c r="K575" s="341">
        <v>181022.52</v>
      </c>
      <c r="L575" s="387">
        <v>1</v>
      </c>
    </row>
    <row r="576" spans="1:12" s="342" customFormat="1" ht="20.25" x14ac:dyDescent="0.3">
      <c r="A576" s="339" t="s">
        <v>276</v>
      </c>
      <c r="B576" s="340" t="s">
        <v>167</v>
      </c>
      <c r="C576" s="410">
        <v>95.047600000000003</v>
      </c>
      <c r="D576" s="410"/>
      <c r="E576" s="410" t="s">
        <v>247</v>
      </c>
      <c r="F576" s="410">
        <v>10.25</v>
      </c>
      <c r="G576" s="410">
        <v>10.5081335082742</v>
      </c>
      <c r="H576" s="393" t="s">
        <v>168</v>
      </c>
      <c r="I576" s="341">
        <v>25000</v>
      </c>
      <c r="J576" s="341">
        <v>25000</v>
      </c>
      <c r="K576" s="341">
        <v>23761.91</v>
      </c>
      <c r="L576" s="387">
        <v>1</v>
      </c>
    </row>
    <row r="577" spans="1:12" s="342" customFormat="1" ht="20.25" x14ac:dyDescent="0.3">
      <c r="A577" s="339" t="s">
        <v>276</v>
      </c>
      <c r="B577" s="340" t="s">
        <v>167</v>
      </c>
      <c r="C577" s="410">
        <v>98.522199999999998</v>
      </c>
      <c r="D577" s="410"/>
      <c r="E577" s="410" t="s">
        <v>573</v>
      </c>
      <c r="F577" s="410">
        <v>9</v>
      </c>
      <c r="G577" s="410">
        <v>9.3443263942639003</v>
      </c>
      <c r="H577" s="393" t="s">
        <v>168</v>
      </c>
      <c r="I577" s="341">
        <v>70000</v>
      </c>
      <c r="J577" s="341">
        <v>70000</v>
      </c>
      <c r="K577" s="341">
        <v>68965.52</v>
      </c>
      <c r="L577" s="387">
        <v>1</v>
      </c>
    </row>
    <row r="578" spans="1:12" s="342" customFormat="1" ht="20.25" x14ac:dyDescent="0.3">
      <c r="A578" s="339" t="s">
        <v>323</v>
      </c>
      <c r="B578" s="340" t="s">
        <v>167</v>
      </c>
      <c r="C578" s="410">
        <v>95.772099999999995</v>
      </c>
      <c r="D578" s="410"/>
      <c r="E578" s="410" t="s">
        <v>574</v>
      </c>
      <c r="F578" s="410">
        <v>9.75</v>
      </c>
      <c r="G578" s="410">
        <v>10.0108930646376</v>
      </c>
      <c r="H578" s="393" t="s">
        <v>168</v>
      </c>
      <c r="I578" s="341">
        <v>5250</v>
      </c>
      <c r="J578" s="341">
        <v>5250</v>
      </c>
      <c r="K578" s="341">
        <v>5028.03</v>
      </c>
      <c r="L578" s="387">
        <v>1</v>
      </c>
    </row>
    <row r="579" spans="1:12" s="342" customFormat="1" ht="20.25" x14ac:dyDescent="0.3">
      <c r="A579" s="339" t="s">
        <v>324</v>
      </c>
      <c r="B579" s="340" t="s">
        <v>167</v>
      </c>
      <c r="C579" s="410">
        <v>97.979200000000006</v>
      </c>
      <c r="D579" s="410"/>
      <c r="E579" s="410" t="s">
        <v>236</v>
      </c>
      <c r="F579" s="410">
        <v>8.25</v>
      </c>
      <c r="G579" s="410">
        <v>8.5087619433745001</v>
      </c>
      <c r="H579" s="393" t="s">
        <v>168</v>
      </c>
      <c r="I579" s="341">
        <v>50000</v>
      </c>
      <c r="J579" s="341">
        <v>50000</v>
      </c>
      <c r="K579" s="341">
        <v>48989.59</v>
      </c>
      <c r="L579" s="387">
        <v>1</v>
      </c>
    </row>
    <row r="580" spans="1:12" s="342" customFormat="1" ht="20.25" x14ac:dyDescent="0.3">
      <c r="A580" s="339" t="s">
        <v>325</v>
      </c>
      <c r="B580" s="340" t="s">
        <v>167</v>
      </c>
      <c r="C580" s="410">
        <v>90.521600000000007</v>
      </c>
      <c r="D580" s="410"/>
      <c r="E580" s="410" t="s">
        <v>230</v>
      </c>
      <c r="F580" s="410">
        <v>10.5</v>
      </c>
      <c r="G580" s="410">
        <v>10.501480576837199</v>
      </c>
      <c r="H580" s="393" t="s">
        <v>168</v>
      </c>
      <c r="I580" s="341">
        <v>25000</v>
      </c>
      <c r="J580" s="341">
        <v>25000</v>
      </c>
      <c r="K580" s="341">
        <v>22630.41</v>
      </c>
      <c r="L580" s="387">
        <v>1</v>
      </c>
    </row>
    <row r="581" spans="1:12" s="342" customFormat="1" ht="20.25" x14ac:dyDescent="0.3">
      <c r="A581" s="339" t="s">
        <v>325</v>
      </c>
      <c r="B581" s="340" t="s">
        <v>167</v>
      </c>
      <c r="C581" s="410">
        <v>90.521600000000007</v>
      </c>
      <c r="D581" s="410"/>
      <c r="E581" s="410" t="s">
        <v>230</v>
      </c>
      <c r="F581" s="410">
        <v>10.5</v>
      </c>
      <c r="G581" s="410">
        <v>10.501480576837199</v>
      </c>
      <c r="H581" s="393" t="s">
        <v>168</v>
      </c>
      <c r="I581" s="341">
        <v>22307</v>
      </c>
      <c r="J581" s="341">
        <v>22307</v>
      </c>
      <c r="K581" s="341">
        <v>20192.66</v>
      </c>
      <c r="L581" s="387">
        <v>1</v>
      </c>
    </row>
    <row r="582" spans="1:12" s="342" customFormat="1" ht="20.25" x14ac:dyDescent="0.3">
      <c r="A582" s="339" t="s">
        <v>575</v>
      </c>
      <c r="B582" s="340" t="s">
        <v>167</v>
      </c>
      <c r="C582" s="410">
        <v>97.719899999999996</v>
      </c>
      <c r="D582" s="410"/>
      <c r="E582" s="410" t="s">
        <v>235</v>
      </c>
      <c r="F582" s="410">
        <v>7</v>
      </c>
      <c r="G582" s="410">
        <v>7.1646037037037003</v>
      </c>
      <c r="H582" s="393" t="s">
        <v>168</v>
      </c>
      <c r="I582" s="341">
        <v>40921</v>
      </c>
      <c r="J582" s="341">
        <v>40921</v>
      </c>
      <c r="K582" s="341">
        <v>39987.949999999997</v>
      </c>
      <c r="L582" s="387">
        <v>1</v>
      </c>
    </row>
    <row r="583" spans="1:12" s="342" customFormat="1" ht="20.25" x14ac:dyDescent="0.3">
      <c r="A583" s="339" t="s">
        <v>575</v>
      </c>
      <c r="B583" s="340" t="s">
        <v>167</v>
      </c>
      <c r="C583" s="410">
        <v>98.280100000000004</v>
      </c>
      <c r="D583" s="410"/>
      <c r="E583" s="410" t="s">
        <v>236</v>
      </c>
      <c r="F583" s="410">
        <v>7</v>
      </c>
      <c r="G583" s="410">
        <v>7.1859031289062001</v>
      </c>
      <c r="H583" s="393" t="s">
        <v>168</v>
      </c>
      <c r="I583" s="341">
        <v>50000</v>
      </c>
      <c r="J583" s="341">
        <v>50000</v>
      </c>
      <c r="K583" s="341">
        <v>49140.05</v>
      </c>
      <c r="L583" s="387">
        <v>1</v>
      </c>
    </row>
    <row r="584" spans="1:12" s="342" customFormat="1" ht="20.25" x14ac:dyDescent="0.3">
      <c r="A584" s="339" t="s">
        <v>326</v>
      </c>
      <c r="B584" s="340" t="s">
        <v>167</v>
      </c>
      <c r="C584" s="410">
        <v>90.317800000000005</v>
      </c>
      <c r="D584" s="410"/>
      <c r="E584" s="410" t="s">
        <v>230</v>
      </c>
      <c r="F584" s="410">
        <v>10.75</v>
      </c>
      <c r="G584" s="410">
        <v>10.7515507182059</v>
      </c>
      <c r="H584" s="393" t="s">
        <v>168</v>
      </c>
      <c r="I584" s="341">
        <v>6560</v>
      </c>
      <c r="J584" s="341">
        <v>6560</v>
      </c>
      <c r="K584" s="341">
        <v>5924.85</v>
      </c>
      <c r="L584" s="387">
        <v>1</v>
      </c>
    </row>
    <row r="585" spans="1:12" s="342" customFormat="1" ht="20.25" x14ac:dyDescent="0.3">
      <c r="A585" s="339" t="s">
        <v>326</v>
      </c>
      <c r="B585" s="340" t="s">
        <v>167</v>
      </c>
      <c r="C585" s="410">
        <v>95.073400000000007</v>
      </c>
      <c r="D585" s="410"/>
      <c r="E585" s="410" t="s">
        <v>208</v>
      </c>
      <c r="F585" s="410">
        <v>10.25</v>
      </c>
      <c r="G585" s="410">
        <v>10.5096405218541</v>
      </c>
      <c r="H585" s="393" t="s">
        <v>168</v>
      </c>
      <c r="I585" s="341">
        <v>27548</v>
      </c>
      <c r="J585" s="341">
        <v>27548</v>
      </c>
      <c r="K585" s="341">
        <v>26190.799999999999</v>
      </c>
      <c r="L585" s="387">
        <v>2</v>
      </c>
    </row>
    <row r="586" spans="1:12" s="342" customFormat="1" ht="20.25" x14ac:dyDescent="0.3">
      <c r="A586" s="339" t="s">
        <v>326</v>
      </c>
      <c r="B586" s="340" t="s">
        <v>167</v>
      </c>
      <c r="C586" s="410">
        <v>95.099100000000007</v>
      </c>
      <c r="D586" s="410"/>
      <c r="E586" s="410" t="s">
        <v>204</v>
      </c>
      <c r="F586" s="410">
        <v>10.25</v>
      </c>
      <c r="G586" s="410">
        <v>10.511148102310599</v>
      </c>
      <c r="H586" s="393" t="s">
        <v>168</v>
      </c>
      <c r="I586" s="341">
        <v>35427</v>
      </c>
      <c r="J586" s="341">
        <v>35427</v>
      </c>
      <c r="K586" s="341">
        <v>33690.76</v>
      </c>
      <c r="L586" s="387">
        <v>1</v>
      </c>
    </row>
    <row r="587" spans="1:12" s="342" customFormat="1" ht="20.25" x14ac:dyDescent="0.3">
      <c r="A587" s="339" t="s">
        <v>326</v>
      </c>
      <c r="B587" s="340" t="s">
        <v>167</v>
      </c>
      <c r="C587" s="410">
        <v>98.932400000000001</v>
      </c>
      <c r="D587" s="410"/>
      <c r="E587" s="410" t="s">
        <v>312</v>
      </c>
      <c r="F587" s="410">
        <v>9.25</v>
      </c>
      <c r="G587" s="410">
        <v>9.6369698123803005</v>
      </c>
      <c r="H587" s="393" t="s">
        <v>168</v>
      </c>
      <c r="I587" s="341">
        <v>14831</v>
      </c>
      <c r="J587" s="341">
        <v>14831</v>
      </c>
      <c r="K587" s="341">
        <v>14672.66</v>
      </c>
      <c r="L587" s="387">
        <v>1</v>
      </c>
    </row>
    <row r="588" spans="1:12" s="342" customFormat="1" ht="20.25" x14ac:dyDescent="0.3">
      <c r="A588" s="339" t="s">
        <v>280</v>
      </c>
      <c r="B588" s="340" t="s">
        <v>167</v>
      </c>
      <c r="C588" s="410">
        <v>90.521600000000007</v>
      </c>
      <c r="D588" s="410"/>
      <c r="E588" s="410" t="s">
        <v>230</v>
      </c>
      <c r="F588" s="410">
        <v>10.5</v>
      </c>
      <c r="G588" s="410">
        <v>10.501480576837199</v>
      </c>
      <c r="H588" s="393" t="s">
        <v>168</v>
      </c>
      <c r="I588" s="341">
        <v>45143</v>
      </c>
      <c r="J588" s="341">
        <v>45143</v>
      </c>
      <c r="K588" s="341">
        <v>40864.19</v>
      </c>
      <c r="L588" s="387">
        <v>4</v>
      </c>
    </row>
    <row r="589" spans="1:12" s="342" customFormat="1" ht="20.25" x14ac:dyDescent="0.3">
      <c r="A589" s="339" t="s">
        <v>280</v>
      </c>
      <c r="B589" s="340" t="s">
        <v>167</v>
      </c>
      <c r="C589" s="410">
        <v>90.545500000000004</v>
      </c>
      <c r="D589" s="410"/>
      <c r="E589" s="410" t="s">
        <v>328</v>
      </c>
      <c r="F589" s="410">
        <v>10.5</v>
      </c>
      <c r="G589" s="410">
        <v>10.502961699160201</v>
      </c>
      <c r="H589" s="393" t="s">
        <v>168</v>
      </c>
      <c r="I589" s="341">
        <v>97301</v>
      </c>
      <c r="J589" s="341">
        <v>97301</v>
      </c>
      <c r="K589" s="341">
        <v>88101.71</v>
      </c>
      <c r="L589" s="387">
        <v>2</v>
      </c>
    </row>
    <row r="590" spans="1:12" s="342" customFormat="1" ht="20.25" x14ac:dyDescent="0.3">
      <c r="A590" s="339" t="s">
        <v>280</v>
      </c>
      <c r="B590" s="340" t="s">
        <v>167</v>
      </c>
      <c r="C590" s="410">
        <v>91.002200000000002</v>
      </c>
      <c r="D590" s="410"/>
      <c r="E590" s="410" t="s">
        <v>576</v>
      </c>
      <c r="F590" s="410">
        <v>10.5</v>
      </c>
      <c r="G590" s="410">
        <v>10.5312071134028</v>
      </c>
      <c r="H590" s="393" t="s">
        <v>168</v>
      </c>
      <c r="I590" s="341">
        <v>3859</v>
      </c>
      <c r="J590" s="341">
        <v>3859</v>
      </c>
      <c r="K590" s="341">
        <v>3511.77</v>
      </c>
      <c r="L590" s="387">
        <v>1</v>
      </c>
    </row>
    <row r="591" spans="1:12" s="342" customFormat="1" ht="20.25" x14ac:dyDescent="0.3">
      <c r="A591" s="339" t="s">
        <v>280</v>
      </c>
      <c r="B591" s="340" t="s">
        <v>167</v>
      </c>
      <c r="C591" s="410">
        <v>94.150899999999993</v>
      </c>
      <c r="D591" s="410"/>
      <c r="E591" s="410" t="s">
        <v>432</v>
      </c>
      <c r="F591" s="410">
        <v>10.5</v>
      </c>
      <c r="G591" s="410">
        <v>10.7236779664964</v>
      </c>
      <c r="H591" s="393" t="s">
        <v>168</v>
      </c>
      <c r="I591" s="341">
        <v>6605</v>
      </c>
      <c r="J591" s="341">
        <v>6605</v>
      </c>
      <c r="K591" s="341">
        <v>6218.67</v>
      </c>
      <c r="L591" s="387">
        <v>1</v>
      </c>
    </row>
    <row r="592" spans="1:12" s="342" customFormat="1" ht="20.25" x14ac:dyDescent="0.3">
      <c r="A592" s="339" t="s">
        <v>280</v>
      </c>
      <c r="B592" s="340" t="s">
        <v>167</v>
      </c>
      <c r="C592" s="410">
        <v>94.959199999999996</v>
      </c>
      <c r="D592" s="410"/>
      <c r="E592" s="410" t="s">
        <v>208</v>
      </c>
      <c r="F592" s="410">
        <v>10.5</v>
      </c>
      <c r="G592" s="410">
        <v>10.7724579109908</v>
      </c>
      <c r="H592" s="393" t="s">
        <v>168</v>
      </c>
      <c r="I592" s="341">
        <v>18720</v>
      </c>
      <c r="J592" s="341">
        <v>18720</v>
      </c>
      <c r="K592" s="341">
        <v>17776.37</v>
      </c>
      <c r="L592" s="387">
        <v>1</v>
      </c>
    </row>
    <row r="593" spans="1:12" s="342" customFormat="1" ht="20.25" x14ac:dyDescent="0.3">
      <c r="A593" s="339" t="s">
        <v>280</v>
      </c>
      <c r="B593" s="340" t="s">
        <v>167</v>
      </c>
      <c r="C593" s="410">
        <v>94.985600000000005</v>
      </c>
      <c r="D593" s="410"/>
      <c r="E593" s="410" t="s">
        <v>204</v>
      </c>
      <c r="F593" s="410">
        <v>10.5</v>
      </c>
      <c r="G593" s="410">
        <v>10.774041150449399</v>
      </c>
      <c r="H593" s="393" t="s">
        <v>168</v>
      </c>
      <c r="I593" s="341">
        <v>130955</v>
      </c>
      <c r="J593" s="341">
        <v>130955</v>
      </c>
      <c r="K593" s="341">
        <v>124388.34</v>
      </c>
      <c r="L593" s="387">
        <v>2</v>
      </c>
    </row>
    <row r="594" spans="1:12" s="342" customFormat="1" ht="20.25" x14ac:dyDescent="0.3">
      <c r="A594" s="339" t="s">
        <v>280</v>
      </c>
      <c r="B594" s="340" t="s">
        <v>167</v>
      </c>
      <c r="C594" s="410">
        <v>95.099100000000007</v>
      </c>
      <c r="D594" s="410"/>
      <c r="E594" s="410" t="s">
        <v>204</v>
      </c>
      <c r="F594" s="410">
        <v>10.25</v>
      </c>
      <c r="G594" s="410">
        <v>10.511148102310599</v>
      </c>
      <c r="H594" s="393" t="s">
        <v>168</v>
      </c>
      <c r="I594" s="341">
        <v>14000</v>
      </c>
      <c r="J594" s="341">
        <v>14000</v>
      </c>
      <c r="K594" s="341">
        <v>13313.87</v>
      </c>
      <c r="L594" s="387">
        <v>1</v>
      </c>
    </row>
    <row r="595" spans="1:12" s="342" customFormat="1" ht="20.25" x14ac:dyDescent="0.3">
      <c r="A595" s="339" t="s">
        <v>280</v>
      </c>
      <c r="B595" s="340" t="s">
        <v>167</v>
      </c>
      <c r="C595" s="410">
        <v>95.124899999999997</v>
      </c>
      <c r="D595" s="410"/>
      <c r="E595" s="410" t="s">
        <v>233</v>
      </c>
      <c r="F595" s="410">
        <v>10.25</v>
      </c>
      <c r="G595" s="410">
        <v>10.5126562499999</v>
      </c>
      <c r="H595" s="393" t="s">
        <v>168</v>
      </c>
      <c r="I595" s="341">
        <v>40000</v>
      </c>
      <c r="J595" s="341">
        <v>40000</v>
      </c>
      <c r="K595" s="341">
        <v>38049.96</v>
      </c>
      <c r="L595" s="387">
        <v>4</v>
      </c>
    </row>
    <row r="596" spans="1:12" s="342" customFormat="1" ht="20.25" x14ac:dyDescent="0.3">
      <c r="A596" s="339" t="s">
        <v>280</v>
      </c>
      <c r="B596" s="340" t="s">
        <v>167</v>
      </c>
      <c r="C596" s="410">
        <v>97.414500000000004</v>
      </c>
      <c r="D596" s="410"/>
      <c r="E596" s="410" t="s">
        <v>203</v>
      </c>
      <c r="F596" s="410">
        <v>10.5</v>
      </c>
      <c r="G596" s="410">
        <v>10.919079725930599</v>
      </c>
      <c r="H596" s="393" t="s">
        <v>168</v>
      </c>
      <c r="I596" s="341">
        <v>102630</v>
      </c>
      <c r="J596" s="341">
        <v>102630</v>
      </c>
      <c r="K596" s="341">
        <v>99976.46</v>
      </c>
      <c r="L596" s="387">
        <v>1</v>
      </c>
    </row>
    <row r="597" spans="1:12" s="342" customFormat="1" ht="20.25" x14ac:dyDescent="0.3">
      <c r="A597" s="339" t="s">
        <v>280</v>
      </c>
      <c r="B597" s="340" t="s">
        <v>167</v>
      </c>
      <c r="C597" s="410">
        <v>97.418400000000005</v>
      </c>
      <c r="D597" s="410"/>
      <c r="E597" s="410" t="s">
        <v>236</v>
      </c>
      <c r="F597" s="410">
        <v>10.6</v>
      </c>
      <c r="G597" s="410">
        <v>11.028843165506199</v>
      </c>
      <c r="H597" s="393" t="s">
        <v>168</v>
      </c>
      <c r="I597" s="341">
        <v>110000</v>
      </c>
      <c r="J597" s="341">
        <v>110000</v>
      </c>
      <c r="K597" s="341">
        <v>107160.25</v>
      </c>
      <c r="L597" s="387">
        <v>1</v>
      </c>
    </row>
    <row r="598" spans="1:12" s="342" customFormat="1" ht="20.25" x14ac:dyDescent="0.3">
      <c r="A598" s="339" t="s">
        <v>280</v>
      </c>
      <c r="B598" s="340" t="s">
        <v>167</v>
      </c>
      <c r="C598" s="410">
        <v>97.442099999999996</v>
      </c>
      <c r="D598" s="410"/>
      <c r="E598" s="410" t="s">
        <v>236</v>
      </c>
      <c r="F598" s="410">
        <v>10.5</v>
      </c>
      <c r="G598" s="410">
        <v>10.920720136962901</v>
      </c>
      <c r="H598" s="393" t="s">
        <v>168</v>
      </c>
      <c r="I598" s="341">
        <v>232991</v>
      </c>
      <c r="J598" s="341">
        <v>232991</v>
      </c>
      <c r="K598" s="341">
        <v>227031.41</v>
      </c>
      <c r="L598" s="387">
        <v>6</v>
      </c>
    </row>
    <row r="599" spans="1:12" s="342" customFormat="1" ht="20.25" x14ac:dyDescent="0.3">
      <c r="A599" s="339" t="s">
        <v>280</v>
      </c>
      <c r="B599" s="340" t="s">
        <v>167</v>
      </c>
      <c r="C599" s="410">
        <v>97.608599999999996</v>
      </c>
      <c r="D599" s="410"/>
      <c r="E599" s="410" t="s">
        <v>451</v>
      </c>
      <c r="F599" s="410">
        <v>10.5</v>
      </c>
      <c r="G599" s="410">
        <v>10.930576212599</v>
      </c>
      <c r="H599" s="393" t="s">
        <v>168</v>
      </c>
      <c r="I599" s="341">
        <v>17361</v>
      </c>
      <c r="J599" s="341">
        <v>17361</v>
      </c>
      <c r="K599" s="341">
        <v>16945.830000000002</v>
      </c>
      <c r="L599" s="387">
        <v>1</v>
      </c>
    </row>
    <row r="600" spans="1:12" s="342" customFormat="1" ht="20.25" x14ac:dyDescent="0.3">
      <c r="A600" s="339" t="s">
        <v>329</v>
      </c>
      <c r="B600" s="340" t="s">
        <v>167</v>
      </c>
      <c r="C600" s="410">
        <v>90.932100000000005</v>
      </c>
      <c r="D600" s="410"/>
      <c r="E600" s="410" t="s">
        <v>230</v>
      </c>
      <c r="F600" s="410">
        <v>10</v>
      </c>
      <c r="G600" s="410">
        <v>10.0013450136257</v>
      </c>
      <c r="H600" s="393" t="s">
        <v>168</v>
      </c>
      <c r="I600" s="341">
        <v>324244</v>
      </c>
      <c r="J600" s="341">
        <v>324244</v>
      </c>
      <c r="K600" s="341">
        <v>294841.71999999997</v>
      </c>
      <c r="L600" s="387">
        <v>5</v>
      </c>
    </row>
    <row r="601" spans="1:12" s="342" customFormat="1" ht="20.25" x14ac:dyDescent="0.3">
      <c r="A601" s="339" t="s">
        <v>329</v>
      </c>
      <c r="B601" s="340" t="s">
        <v>167</v>
      </c>
      <c r="C601" s="410">
        <v>90.977999999999994</v>
      </c>
      <c r="D601" s="410"/>
      <c r="E601" s="410" t="s">
        <v>231</v>
      </c>
      <c r="F601" s="410">
        <v>10</v>
      </c>
      <c r="G601" s="410">
        <v>10.004036460490299</v>
      </c>
      <c r="H601" s="393" t="s">
        <v>168</v>
      </c>
      <c r="I601" s="341">
        <v>65500</v>
      </c>
      <c r="J601" s="341">
        <v>65500</v>
      </c>
      <c r="K601" s="341">
        <v>59590.6</v>
      </c>
      <c r="L601" s="387">
        <v>2</v>
      </c>
    </row>
    <row r="602" spans="1:12" s="342" customFormat="1" ht="20.25" x14ac:dyDescent="0.3">
      <c r="A602" s="339" t="s">
        <v>329</v>
      </c>
      <c r="B602" s="340" t="s">
        <v>167</v>
      </c>
      <c r="C602" s="410">
        <v>91.046999999999997</v>
      </c>
      <c r="D602" s="410"/>
      <c r="E602" s="410" t="s">
        <v>327</v>
      </c>
      <c r="F602" s="410">
        <v>10</v>
      </c>
      <c r="G602" s="410">
        <v>10.0080771839911</v>
      </c>
      <c r="H602" s="393" t="s">
        <v>168</v>
      </c>
      <c r="I602" s="341">
        <v>110000</v>
      </c>
      <c r="J602" s="341">
        <v>110000</v>
      </c>
      <c r="K602" s="341">
        <v>100151.75</v>
      </c>
      <c r="L602" s="387">
        <v>1</v>
      </c>
    </row>
    <row r="603" spans="1:12" s="342" customFormat="1" ht="20.25" x14ac:dyDescent="0.3">
      <c r="A603" s="339" t="s">
        <v>329</v>
      </c>
      <c r="B603" s="340" t="s">
        <v>167</v>
      </c>
      <c r="C603" s="410">
        <v>95.441299999999998</v>
      </c>
      <c r="D603" s="410"/>
      <c r="E603" s="410" t="s">
        <v>204</v>
      </c>
      <c r="F603" s="410">
        <v>9.5</v>
      </c>
      <c r="G603" s="410">
        <v>9.7243325226188997</v>
      </c>
      <c r="H603" s="393" t="s">
        <v>168</v>
      </c>
      <c r="I603" s="341">
        <v>634826</v>
      </c>
      <c r="J603" s="341">
        <v>634826</v>
      </c>
      <c r="K603" s="341">
        <v>605886.5</v>
      </c>
      <c r="L603" s="387">
        <v>4</v>
      </c>
    </row>
    <row r="604" spans="1:12" s="342" customFormat="1" ht="20.25" x14ac:dyDescent="0.3">
      <c r="A604" s="339" t="s">
        <v>329</v>
      </c>
      <c r="B604" s="340" t="s">
        <v>167</v>
      </c>
      <c r="C604" s="410">
        <v>95.465400000000002</v>
      </c>
      <c r="D604" s="410"/>
      <c r="E604" s="410" t="s">
        <v>233</v>
      </c>
      <c r="F604" s="410">
        <v>9.5</v>
      </c>
      <c r="G604" s="410">
        <v>9.7256250000000009</v>
      </c>
      <c r="H604" s="393" t="s">
        <v>168</v>
      </c>
      <c r="I604" s="341">
        <v>138360</v>
      </c>
      <c r="J604" s="341">
        <v>138360</v>
      </c>
      <c r="K604" s="341">
        <v>132085.92000000001</v>
      </c>
      <c r="L604" s="387">
        <v>3</v>
      </c>
    </row>
    <row r="605" spans="1:12" s="342" customFormat="1" ht="20.25" x14ac:dyDescent="0.3">
      <c r="A605" s="339" t="s">
        <v>329</v>
      </c>
      <c r="B605" s="340" t="s">
        <v>167</v>
      </c>
      <c r="C605" s="410">
        <v>95.706500000000005</v>
      </c>
      <c r="D605" s="410"/>
      <c r="E605" s="410" t="s">
        <v>577</v>
      </c>
      <c r="F605" s="410">
        <v>9.5</v>
      </c>
      <c r="G605" s="410">
        <v>9.7385746292681006</v>
      </c>
      <c r="H605" s="393" t="s">
        <v>168</v>
      </c>
      <c r="I605" s="341">
        <v>55400</v>
      </c>
      <c r="J605" s="341">
        <v>55400</v>
      </c>
      <c r="K605" s="341">
        <v>53021.4</v>
      </c>
      <c r="L605" s="387">
        <v>1</v>
      </c>
    </row>
    <row r="606" spans="1:12" s="342" customFormat="1" ht="20.25" x14ac:dyDescent="0.3">
      <c r="A606" s="339" t="s">
        <v>329</v>
      </c>
      <c r="B606" s="340" t="s">
        <v>167</v>
      </c>
      <c r="C606" s="410">
        <v>95.791200000000003</v>
      </c>
      <c r="D606" s="410"/>
      <c r="E606" s="410" t="s">
        <v>578</v>
      </c>
      <c r="F606" s="410">
        <v>9.25</v>
      </c>
      <c r="G606" s="410">
        <v>9.4749444756372991</v>
      </c>
      <c r="H606" s="393" t="s">
        <v>168</v>
      </c>
      <c r="I606" s="341">
        <v>16710</v>
      </c>
      <c r="J606" s="341">
        <v>16710</v>
      </c>
      <c r="K606" s="341">
        <v>16006.71</v>
      </c>
      <c r="L606" s="387">
        <v>1</v>
      </c>
    </row>
    <row r="607" spans="1:12" s="342" customFormat="1" ht="20.25" x14ac:dyDescent="0.3">
      <c r="A607" s="339" t="s">
        <v>329</v>
      </c>
      <c r="B607" s="340" t="s">
        <v>167</v>
      </c>
      <c r="C607" s="410">
        <v>96.400999999999996</v>
      </c>
      <c r="D607" s="410"/>
      <c r="E607" s="410" t="s">
        <v>548</v>
      </c>
      <c r="F607" s="410">
        <v>10.5</v>
      </c>
      <c r="G607" s="410">
        <v>10.858835741260201</v>
      </c>
      <c r="H607" s="393" t="s">
        <v>168</v>
      </c>
      <c r="I607" s="341">
        <v>64527</v>
      </c>
      <c r="J607" s="341">
        <v>64527</v>
      </c>
      <c r="K607" s="341">
        <v>62204.69</v>
      </c>
      <c r="L607" s="387">
        <v>1</v>
      </c>
    </row>
    <row r="608" spans="1:12" s="342" customFormat="1" ht="20.25" x14ac:dyDescent="0.3">
      <c r="A608" s="339" t="s">
        <v>329</v>
      </c>
      <c r="B608" s="340" t="s">
        <v>167</v>
      </c>
      <c r="C608" s="410">
        <v>97.715199999999996</v>
      </c>
      <c r="D608" s="410"/>
      <c r="E608" s="410" t="s">
        <v>203</v>
      </c>
      <c r="F608" s="410">
        <v>9.25</v>
      </c>
      <c r="G608" s="410">
        <v>9.5745717400400991</v>
      </c>
      <c r="H608" s="393" t="s">
        <v>168</v>
      </c>
      <c r="I608" s="341">
        <v>55280</v>
      </c>
      <c r="J608" s="341">
        <v>55280</v>
      </c>
      <c r="K608" s="341">
        <v>54016.98</v>
      </c>
      <c r="L608" s="387">
        <v>2</v>
      </c>
    </row>
    <row r="609" spans="1:12" s="342" customFormat="1" ht="20.25" x14ac:dyDescent="0.3">
      <c r="A609" s="339" t="s">
        <v>329</v>
      </c>
      <c r="B609" s="340" t="s">
        <v>167</v>
      </c>
      <c r="C609" s="410">
        <v>97.739800000000002</v>
      </c>
      <c r="D609" s="410"/>
      <c r="E609" s="410" t="s">
        <v>236</v>
      </c>
      <c r="F609" s="410">
        <v>9.25</v>
      </c>
      <c r="G609" s="410">
        <v>9.5758345544586003</v>
      </c>
      <c r="H609" s="393" t="s">
        <v>168</v>
      </c>
      <c r="I609" s="341">
        <v>794957</v>
      </c>
      <c r="J609" s="341">
        <v>794957</v>
      </c>
      <c r="K609" s="341">
        <v>776989.13</v>
      </c>
      <c r="L609" s="387">
        <v>5</v>
      </c>
    </row>
    <row r="610" spans="1:12" s="342" customFormat="1" ht="20.25" x14ac:dyDescent="0.3">
      <c r="A610" s="339" t="s">
        <v>329</v>
      </c>
      <c r="B610" s="340" t="s">
        <v>167</v>
      </c>
      <c r="C610" s="410">
        <v>97.966099999999997</v>
      </c>
      <c r="D610" s="410"/>
      <c r="E610" s="410" t="s">
        <v>322</v>
      </c>
      <c r="F610" s="410">
        <v>10.1</v>
      </c>
      <c r="G610" s="410">
        <v>10.513318018323201</v>
      </c>
      <c r="H610" s="393" t="s">
        <v>168</v>
      </c>
      <c r="I610" s="341">
        <v>411200</v>
      </c>
      <c r="J610" s="341">
        <v>411200</v>
      </c>
      <c r="K610" s="341">
        <v>402836.67</v>
      </c>
      <c r="L610" s="387">
        <v>6</v>
      </c>
    </row>
    <row r="611" spans="1:12" s="342" customFormat="1" ht="20.25" x14ac:dyDescent="0.3">
      <c r="A611" s="339" t="s">
        <v>579</v>
      </c>
      <c r="B611" s="340" t="s">
        <v>167</v>
      </c>
      <c r="C611" s="410">
        <v>96.800200000000004</v>
      </c>
      <c r="D611" s="410"/>
      <c r="E611" s="410" t="s">
        <v>318</v>
      </c>
      <c r="F611" s="410">
        <v>8.75</v>
      </c>
      <c r="G611" s="410">
        <v>8.9898877731567008</v>
      </c>
      <c r="H611" s="393" t="s">
        <v>168</v>
      </c>
      <c r="I611" s="341">
        <v>27088</v>
      </c>
      <c r="J611" s="341">
        <v>27088</v>
      </c>
      <c r="K611" s="341">
        <v>26221.24</v>
      </c>
      <c r="L611" s="387">
        <v>1</v>
      </c>
    </row>
    <row r="612" spans="1:12" s="342" customFormat="1" ht="20.25" x14ac:dyDescent="0.3">
      <c r="A612" s="339" t="s">
        <v>285</v>
      </c>
      <c r="B612" s="340" t="s">
        <v>167</v>
      </c>
      <c r="C612" s="410">
        <v>94.764300000000006</v>
      </c>
      <c r="D612" s="410"/>
      <c r="E612" s="410" t="s">
        <v>580</v>
      </c>
      <c r="F612" s="410">
        <v>9.75</v>
      </c>
      <c r="G612" s="410">
        <v>9.9550910822573009</v>
      </c>
      <c r="H612" s="393" t="s">
        <v>168</v>
      </c>
      <c r="I612" s="341">
        <v>89549</v>
      </c>
      <c r="J612" s="341">
        <v>89549</v>
      </c>
      <c r="K612" s="341">
        <v>84860.46</v>
      </c>
      <c r="L612" s="387">
        <v>1</v>
      </c>
    </row>
    <row r="613" spans="1:12" s="342" customFormat="1" ht="20.25" x14ac:dyDescent="0.3">
      <c r="A613" s="339" t="s">
        <v>285</v>
      </c>
      <c r="B613" s="340" t="s">
        <v>167</v>
      </c>
      <c r="C613" s="410">
        <v>95.326999999999998</v>
      </c>
      <c r="D613" s="410"/>
      <c r="E613" s="410" t="s">
        <v>204</v>
      </c>
      <c r="F613" s="410">
        <v>9.75</v>
      </c>
      <c r="G613" s="410">
        <v>9.9862937842879997</v>
      </c>
      <c r="H613" s="393" t="s">
        <v>168</v>
      </c>
      <c r="I613" s="341">
        <v>3208</v>
      </c>
      <c r="J613" s="341">
        <v>3208</v>
      </c>
      <c r="K613" s="341">
        <v>3058.09</v>
      </c>
      <c r="L613" s="387">
        <v>1</v>
      </c>
    </row>
    <row r="614" spans="1:12" s="342" customFormat="1" ht="20.25" x14ac:dyDescent="0.3">
      <c r="A614" s="339" t="s">
        <v>285</v>
      </c>
      <c r="B614" s="340" t="s">
        <v>167</v>
      </c>
      <c r="C614" s="410">
        <v>96.548400000000001</v>
      </c>
      <c r="D614" s="410"/>
      <c r="E614" s="410" t="s">
        <v>334</v>
      </c>
      <c r="F614" s="410">
        <v>9.75</v>
      </c>
      <c r="G614" s="410">
        <v>10.0536338853135</v>
      </c>
      <c r="H614" s="393" t="s">
        <v>168</v>
      </c>
      <c r="I614" s="341">
        <v>200000</v>
      </c>
      <c r="J614" s="341">
        <v>200000</v>
      </c>
      <c r="K614" s="341">
        <v>193096.79</v>
      </c>
      <c r="L614" s="387">
        <v>1</v>
      </c>
    </row>
    <row r="615" spans="1:12" s="342" customFormat="1" ht="20.25" x14ac:dyDescent="0.3">
      <c r="A615" s="339" t="s">
        <v>285</v>
      </c>
      <c r="B615" s="340" t="s">
        <v>167</v>
      </c>
      <c r="C615" s="410">
        <v>97.788899999999998</v>
      </c>
      <c r="D615" s="410"/>
      <c r="E615" s="410" t="s">
        <v>581</v>
      </c>
      <c r="F615" s="410">
        <v>9.25</v>
      </c>
      <c r="G615" s="410">
        <v>9.5783614984219003</v>
      </c>
      <c r="H615" s="393" t="s">
        <v>168</v>
      </c>
      <c r="I615" s="341">
        <v>25545</v>
      </c>
      <c r="J615" s="341">
        <v>25545</v>
      </c>
      <c r="K615" s="341">
        <v>24980.17</v>
      </c>
      <c r="L615" s="387">
        <v>1</v>
      </c>
    </row>
    <row r="616" spans="1:12" s="342" customFormat="1" ht="20.25" x14ac:dyDescent="0.3">
      <c r="A616" s="339" t="s">
        <v>285</v>
      </c>
      <c r="B616" s="340" t="s">
        <v>167</v>
      </c>
      <c r="C616" s="410">
        <v>98.332400000000007</v>
      </c>
      <c r="D616" s="410"/>
      <c r="E616" s="410" t="s">
        <v>561</v>
      </c>
      <c r="F616" s="410">
        <v>9.25</v>
      </c>
      <c r="G616" s="410">
        <v>9.6062741759869006</v>
      </c>
      <c r="H616" s="393" t="s">
        <v>168</v>
      </c>
      <c r="I616" s="341">
        <v>20000</v>
      </c>
      <c r="J616" s="341">
        <v>20000</v>
      </c>
      <c r="K616" s="341">
        <v>19666.490000000002</v>
      </c>
      <c r="L616" s="387">
        <v>1</v>
      </c>
    </row>
    <row r="617" spans="1:12" s="342" customFormat="1" ht="20.25" x14ac:dyDescent="0.3">
      <c r="A617" s="339" t="s">
        <v>285</v>
      </c>
      <c r="B617" s="340" t="s">
        <v>167</v>
      </c>
      <c r="C617" s="410">
        <v>98.390199999999993</v>
      </c>
      <c r="D617" s="410"/>
      <c r="E617" s="410" t="s">
        <v>434</v>
      </c>
      <c r="F617" s="410">
        <v>9.5</v>
      </c>
      <c r="G617" s="410">
        <v>9.8813785666346998</v>
      </c>
      <c r="H617" s="393" t="s">
        <v>168</v>
      </c>
      <c r="I617" s="341">
        <v>466784</v>
      </c>
      <c r="J617" s="341">
        <v>466784</v>
      </c>
      <c r="K617" s="341">
        <v>459269.83</v>
      </c>
      <c r="L617" s="387">
        <v>3</v>
      </c>
    </row>
    <row r="618" spans="1:12" s="342" customFormat="1" ht="20.25" x14ac:dyDescent="0.3">
      <c r="A618" s="339" t="s">
        <v>332</v>
      </c>
      <c r="B618" s="340" t="s">
        <v>167</v>
      </c>
      <c r="C618" s="410">
        <v>90.521600000000007</v>
      </c>
      <c r="D618" s="410"/>
      <c r="E618" s="410" t="s">
        <v>230</v>
      </c>
      <c r="F618" s="410">
        <v>10.5</v>
      </c>
      <c r="G618" s="410">
        <v>10.501480576837199</v>
      </c>
      <c r="H618" s="393" t="s">
        <v>168</v>
      </c>
      <c r="I618" s="341">
        <v>200000</v>
      </c>
      <c r="J618" s="341">
        <v>200000</v>
      </c>
      <c r="K618" s="341">
        <v>181043.26</v>
      </c>
      <c r="L618" s="387">
        <v>1</v>
      </c>
    </row>
    <row r="619" spans="1:12" s="342" customFormat="1" ht="20.25" x14ac:dyDescent="0.3">
      <c r="A619" s="339" t="s">
        <v>332</v>
      </c>
      <c r="B619" s="340" t="s">
        <v>167</v>
      </c>
      <c r="C619" s="410">
        <v>94.470799999999997</v>
      </c>
      <c r="D619" s="410"/>
      <c r="E619" s="410" t="s">
        <v>218</v>
      </c>
      <c r="F619" s="410">
        <v>10.75</v>
      </c>
      <c r="G619" s="410">
        <v>11.0124011919249</v>
      </c>
      <c r="H619" s="393" t="s">
        <v>168</v>
      </c>
      <c r="I619" s="341">
        <v>111111</v>
      </c>
      <c r="J619" s="341">
        <v>111111</v>
      </c>
      <c r="K619" s="341">
        <v>104967.49</v>
      </c>
      <c r="L619" s="387">
        <v>1</v>
      </c>
    </row>
    <row r="620" spans="1:12" s="342" customFormat="1" ht="20.25" x14ac:dyDescent="0.3">
      <c r="A620" s="339" t="s">
        <v>332</v>
      </c>
      <c r="B620" s="340" t="s">
        <v>167</v>
      </c>
      <c r="C620" s="410">
        <v>94.497500000000002</v>
      </c>
      <c r="D620" s="410"/>
      <c r="E620" s="410" t="s">
        <v>582</v>
      </c>
      <c r="F620" s="410">
        <v>10.75</v>
      </c>
      <c r="G620" s="410">
        <v>11.014052875058701</v>
      </c>
      <c r="H620" s="393" t="s">
        <v>168</v>
      </c>
      <c r="I620" s="341">
        <v>132500</v>
      </c>
      <c r="J620" s="341">
        <v>132500</v>
      </c>
      <c r="K620" s="341">
        <v>125209.17</v>
      </c>
      <c r="L620" s="387">
        <v>1</v>
      </c>
    </row>
    <row r="621" spans="1:12" s="342" customFormat="1" ht="20.25" x14ac:dyDescent="0.3">
      <c r="A621" s="339" t="s">
        <v>332</v>
      </c>
      <c r="B621" s="340" t="s">
        <v>167</v>
      </c>
      <c r="C621" s="410">
        <v>94.524199999999993</v>
      </c>
      <c r="D621" s="410"/>
      <c r="E621" s="410" t="s">
        <v>209</v>
      </c>
      <c r="F621" s="410">
        <v>10.75</v>
      </c>
      <c r="G621" s="410">
        <v>11.0157052072643</v>
      </c>
      <c r="H621" s="393" t="s">
        <v>168</v>
      </c>
      <c r="I621" s="341">
        <v>243611</v>
      </c>
      <c r="J621" s="341">
        <v>243611</v>
      </c>
      <c r="K621" s="341">
        <v>230271.26</v>
      </c>
      <c r="L621" s="387">
        <v>2</v>
      </c>
    </row>
    <row r="622" spans="1:12" s="342" customFormat="1" ht="20.25" x14ac:dyDescent="0.3">
      <c r="A622" s="339" t="s">
        <v>332</v>
      </c>
      <c r="B622" s="340" t="s">
        <v>167</v>
      </c>
      <c r="C622" s="410">
        <v>94.534099999999995</v>
      </c>
      <c r="D622" s="410"/>
      <c r="E622" s="410" t="s">
        <v>204</v>
      </c>
      <c r="F622" s="410">
        <v>11.5</v>
      </c>
      <c r="G622" s="410">
        <v>11.828719174915999</v>
      </c>
      <c r="H622" s="393" t="s">
        <v>168</v>
      </c>
      <c r="I622" s="341">
        <v>165740</v>
      </c>
      <c r="J622" s="341">
        <v>165740</v>
      </c>
      <c r="K622" s="341">
        <v>156680.79999999999</v>
      </c>
      <c r="L622" s="387">
        <v>2</v>
      </c>
    </row>
    <row r="623" spans="1:12" s="342" customFormat="1" ht="20.25" x14ac:dyDescent="0.3">
      <c r="A623" s="339" t="s">
        <v>332</v>
      </c>
      <c r="B623" s="340" t="s">
        <v>167</v>
      </c>
      <c r="C623" s="410">
        <v>95.302400000000006</v>
      </c>
      <c r="D623" s="410"/>
      <c r="E623" s="410" t="s">
        <v>208</v>
      </c>
      <c r="F623" s="410">
        <v>9.75</v>
      </c>
      <c r="G623" s="410">
        <v>9.9849318062469994</v>
      </c>
      <c r="H623" s="393" t="s">
        <v>168</v>
      </c>
      <c r="I623" s="341">
        <v>11000</v>
      </c>
      <c r="J623" s="341">
        <v>11000</v>
      </c>
      <c r="K623" s="341">
        <v>10483.26</v>
      </c>
      <c r="L623" s="387">
        <v>1</v>
      </c>
    </row>
    <row r="624" spans="1:12" s="342" customFormat="1" ht="20.25" x14ac:dyDescent="0.3">
      <c r="A624" s="339" t="s">
        <v>332</v>
      </c>
      <c r="B624" s="340" t="s">
        <v>167</v>
      </c>
      <c r="C624" s="410">
        <v>95.326999999999998</v>
      </c>
      <c r="D624" s="410"/>
      <c r="E624" s="410" t="s">
        <v>204</v>
      </c>
      <c r="F624" s="410">
        <v>9.75</v>
      </c>
      <c r="G624" s="410">
        <v>9.9862937842879997</v>
      </c>
      <c r="H624" s="393" t="s">
        <v>168</v>
      </c>
      <c r="I624" s="341">
        <v>49000</v>
      </c>
      <c r="J624" s="341">
        <v>49000</v>
      </c>
      <c r="K624" s="341">
        <v>46710.23</v>
      </c>
      <c r="L624" s="387">
        <v>2</v>
      </c>
    </row>
    <row r="625" spans="1:12" s="342" customFormat="1" ht="20.25" x14ac:dyDescent="0.3">
      <c r="A625" s="339" t="s">
        <v>332</v>
      </c>
      <c r="B625" s="340" t="s">
        <v>167</v>
      </c>
      <c r="C625" s="410">
        <v>96.856200000000001</v>
      </c>
      <c r="D625" s="410"/>
      <c r="E625" s="410" t="s">
        <v>310</v>
      </c>
      <c r="F625" s="410">
        <v>9.5</v>
      </c>
      <c r="G625" s="410">
        <v>9.8000501412748005</v>
      </c>
      <c r="H625" s="393" t="s">
        <v>168</v>
      </c>
      <c r="I625" s="341">
        <v>228000</v>
      </c>
      <c r="J625" s="341">
        <v>228000</v>
      </c>
      <c r="K625" s="341">
        <v>220832.16</v>
      </c>
      <c r="L625" s="387">
        <v>1</v>
      </c>
    </row>
    <row r="626" spans="1:12" s="342" customFormat="1" ht="20.25" x14ac:dyDescent="0.3">
      <c r="A626" s="339" t="s">
        <v>332</v>
      </c>
      <c r="B626" s="340" t="s">
        <v>167</v>
      </c>
      <c r="C626" s="410">
        <v>97.303899999999999</v>
      </c>
      <c r="D626" s="410"/>
      <c r="E626" s="410" t="s">
        <v>311</v>
      </c>
      <c r="F626" s="410">
        <v>9.5</v>
      </c>
      <c r="G626" s="410">
        <v>9.8238653094920991</v>
      </c>
      <c r="H626" s="393" t="s">
        <v>168</v>
      </c>
      <c r="I626" s="341">
        <v>110000</v>
      </c>
      <c r="J626" s="341">
        <v>110000</v>
      </c>
      <c r="K626" s="341">
        <v>107034.26</v>
      </c>
      <c r="L626" s="387">
        <v>1</v>
      </c>
    </row>
    <row r="627" spans="1:12" s="342" customFormat="1" ht="20.25" x14ac:dyDescent="0.3">
      <c r="A627" s="339" t="s">
        <v>332</v>
      </c>
      <c r="B627" s="340" t="s">
        <v>167</v>
      </c>
      <c r="C627" s="410">
        <v>97.999200000000002</v>
      </c>
      <c r="D627" s="410"/>
      <c r="E627" s="410" t="s">
        <v>246</v>
      </c>
      <c r="F627" s="410">
        <v>10.5</v>
      </c>
      <c r="G627" s="410">
        <v>10.953664872914199</v>
      </c>
      <c r="H627" s="393" t="s">
        <v>168</v>
      </c>
      <c r="I627" s="341">
        <v>15200</v>
      </c>
      <c r="J627" s="341">
        <v>15200</v>
      </c>
      <c r="K627" s="341">
        <v>14895.88</v>
      </c>
      <c r="L627" s="387">
        <v>1</v>
      </c>
    </row>
    <row r="628" spans="1:12" s="342" customFormat="1" ht="20.25" x14ac:dyDescent="0.3">
      <c r="A628" s="339" t="s">
        <v>286</v>
      </c>
      <c r="B628" s="340" t="s">
        <v>167</v>
      </c>
      <c r="C628" s="410">
        <v>90.521600000000007</v>
      </c>
      <c r="D628" s="410"/>
      <c r="E628" s="410" t="s">
        <v>230</v>
      </c>
      <c r="F628" s="410">
        <v>10.5</v>
      </c>
      <c r="G628" s="410">
        <v>10.501480576837199</v>
      </c>
      <c r="H628" s="393" t="s">
        <v>168</v>
      </c>
      <c r="I628" s="341">
        <v>8838</v>
      </c>
      <c r="J628" s="341">
        <v>8838</v>
      </c>
      <c r="K628" s="341">
        <v>8000.3</v>
      </c>
      <c r="L628" s="387">
        <v>2</v>
      </c>
    </row>
    <row r="629" spans="1:12" s="342" customFormat="1" ht="20.25" x14ac:dyDescent="0.3">
      <c r="A629" s="339" t="s">
        <v>286</v>
      </c>
      <c r="B629" s="340" t="s">
        <v>167</v>
      </c>
      <c r="C629" s="410">
        <v>90.569500000000005</v>
      </c>
      <c r="D629" s="410"/>
      <c r="E629" s="410" t="s">
        <v>231</v>
      </c>
      <c r="F629" s="410">
        <v>10.5</v>
      </c>
      <c r="G629" s="410">
        <v>10.5044433673045</v>
      </c>
      <c r="H629" s="393" t="s">
        <v>168</v>
      </c>
      <c r="I629" s="341">
        <v>62204</v>
      </c>
      <c r="J629" s="341">
        <v>62204</v>
      </c>
      <c r="K629" s="341">
        <v>56337.82</v>
      </c>
      <c r="L629" s="387">
        <v>2</v>
      </c>
    </row>
    <row r="630" spans="1:12" s="342" customFormat="1" ht="20.25" x14ac:dyDescent="0.3">
      <c r="A630" s="339" t="s">
        <v>286</v>
      </c>
      <c r="B630" s="340" t="s">
        <v>167</v>
      </c>
      <c r="C630" s="410">
        <v>94.985600000000005</v>
      </c>
      <c r="D630" s="410"/>
      <c r="E630" s="410" t="s">
        <v>204</v>
      </c>
      <c r="F630" s="410">
        <v>10.5</v>
      </c>
      <c r="G630" s="410">
        <v>10.774041150449399</v>
      </c>
      <c r="H630" s="393" t="s">
        <v>168</v>
      </c>
      <c r="I630" s="341">
        <v>93879</v>
      </c>
      <c r="J630" s="341">
        <v>93879</v>
      </c>
      <c r="K630" s="341">
        <v>89171.49</v>
      </c>
      <c r="L630" s="387">
        <v>3</v>
      </c>
    </row>
    <row r="631" spans="1:12" s="342" customFormat="1" ht="20.25" x14ac:dyDescent="0.3">
      <c r="A631" s="339" t="s">
        <v>286</v>
      </c>
      <c r="B631" s="340" t="s">
        <v>167</v>
      </c>
      <c r="C631" s="410">
        <v>95.087199999999996</v>
      </c>
      <c r="D631" s="410"/>
      <c r="E631" s="410" t="s">
        <v>296</v>
      </c>
      <c r="F631" s="410">
        <v>10</v>
      </c>
      <c r="G631" s="410">
        <v>10.241401763530501</v>
      </c>
      <c r="H631" s="393" t="s">
        <v>168</v>
      </c>
      <c r="I631" s="341">
        <v>5249</v>
      </c>
      <c r="J631" s="341">
        <v>5249</v>
      </c>
      <c r="K631" s="341">
        <v>4991.13</v>
      </c>
      <c r="L631" s="387">
        <v>1</v>
      </c>
    </row>
    <row r="632" spans="1:12" s="342" customFormat="1" ht="20.25" x14ac:dyDescent="0.3">
      <c r="A632" s="339" t="s">
        <v>286</v>
      </c>
      <c r="B632" s="340" t="s">
        <v>167</v>
      </c>
      <c r="C632" s="410">
        <v>95.099100000000007</v>
      </c>
      <c r="D632" s="410"/>
      <c r="E632" s="410" t="s">
        <v>204</v>
      </c>
      <c r="F632" s="410">
        <v>10.25</v>
      </c>
      <c r="G632" s="410">
        <v>10.511148102310599</v>
      </c>
      <c r="H632" s="393" t="s">
        <v>168</v>
      </c>
      <c r="I632" s="341">
        <v>42104</v>
      </c>
      <c r="J632" s="341">
        <v>42104</v>
      </c>
      <c r="K632" s="341">
        <v>40040.53</v>
      </c>
      <c r="L632" s="387">
        <v>2</v>
      </c>
    </row>
    <row r="633" spans="1:12" s="342" customFormat="1" ht="20.25" x14ac:dyDescent="0.3">
      <c r="A633" s="339" t="s">
        <v>286</v>
      </c>
      <c r="B633" s="340" t="s">
        <v>167</v>
      </c>
      <c r="C633" s="410">
        <v>95.162599999999998</v>
      </c>
      <c r="D633" s="410"/>
      <c r="E633" s="410" t="s">
        <v>247</v>
      </c>
      <c r="F633" s="410">
        <v>10</v>
      </c>
      <c r="G633" s="410">
        <v>10.2456985156731</v>
      </c>
      <c r="H633" s="393" t="s">
        <v>168</v>
      </c>
      <c r="I633" s="341">
        <v>6293</v>
      </c>
      <c r="J633" s="341">
        <v>6293</v>
      </c>
      <c r="K633" s="341">
        <v>5988.58</v>
      </c>
      <c r="L633" s="387">
        <v>1</v>
      </c>
    </row>
    <row r="634" spans="1:12" s="342" customFormat="1" ht="20.25" x14ac:dyDescent="0.3">
      <c r="A634" s="339" t="s">
        <v>286</v>
      </c>
      <c r="B634" s="340" t="s">
        <v>167</v>
      </c>
      <c r="C634" s="410">
        <v>95.212900000000005</v>
      </c>
      <c r="D634" s="410"/>
      <c r="E634" s="410" t="s">
        <v>204</v>
      </c>
      <c r="F634" s="410">
        <v>10</v>
      </c>
      <c r="G634" s="410">
        <v>10.2485656455552</v>
      </c>
      <c r="H634" s="393" t="s">
        <v>168</v>
      </c>
      <c r="I634" s="341">
        <v>41948</v>
      </c>
      <c r="J634" s="341">
        <v>41948</v>
      </c>
      <c r="K634" s="341">
        <v>39939.910000000003</v>
      </c>
      <c r="L634" s="387">
        <v>1</v>
      </c>
    </row>
    <row r="635" spans="1:12" s="342" customFormat="1" ht="20.25" x14ac:dyDescent="0.3">
      <c r="A635" s="339" t="s">
        <v>583</v>
      </c>
      <c r="B635" s="340" t="s">
        <v>167</v>
      </c>
      <c r="C635" s="410">
        <v>92.611599999999996</v>
      </c>
      <c r="D635" s="410"/>
      <c r="E635" s="410" t="s">
        <v>230</v>
      </c>
      <c r="F635" s="410">
        <v>8</v>
      </c>
      <c r="G635" s="410">
        <v>8.0008662131797994</v>
      </c>
      <c r="H635" s="393" t="s">
        <v>168</v>
      </c>
      <c r="I635" s="341">
        <v>30000</v>
      </c>
      <c r="J635" s="341">
        <v>30000</v>
      </c>
      <c r="K635" s="341">
        <v>27783.49</v>
      </c>
      <c r="L635" s="387">
        <v>1</v>
      </c>
    </row>
    <row r="636" spans="1:12" s="342" customFormat="1" ht="20.25" x14ac:dyDescent="0.3">
      <c r="A636" s="339"/>
      <c r="B636" s="340"/>
      <c r="C636" s="410"/>
      <c r="D636" s="410"/>
      <c r="E636" s="410"/>
      <c r="F636" s="410"/>
      <c r="G636" s="410"/>
      <c r="H636" s="393" t="s">
        <v>189</v>
      </c>
      <c r="I636" s="345">
        <v>15605002</v>
      </c>
      <c r="J636" s="345">
        <v>15605002</v>
      </c>
      <c r="K636" s="345">
        <v>15067381.91</v>
      </c>
      <c r="L636" s="383">
        <v>184</v>
      </c>
    </row>
    <row r="637" spans="1:12" s="342" customFormat="1" ht="20.25" x14ac:dyDescent="0.3">
      <c r="A637" s="293" t="s">
        <v>337</v>
      </c>
      <c r="B637" s="340"/>
      <c r="C637" s="410"/>
      <c r="D637" s="410"/>
      <c r="E637" s="410"/>
      <c r="F637" s="410"/>
      <c r="G637" s="410"/>
      <c r="H637" s="393"/>
      <c r="I637" s="341"/>
      <c r="J637" s="341"/>
      <c r="K637" s="341"/>
      <c r="L637" s="387"/>
    </row>
    <row r="638" spans="1:12" s="342" customFormat="1" ht="20.25" x14ac:dyDescent="0.3">
      <c r="A638" s="339" t="s">
        <v>496</v>
      </c>
      <c r="B638" s="340" t="s">
        <v>167</v>
      </c>
      <c r="C638" s="410">
        <v>100.0042</v>
      </c>
      <c r="D638" s="410">
        <v>8.5</v>
      </c>
      <c r="E638" s="410" t="s">
        <v>454</v>
      </c>
      <c r="F638" s="410">
        <v>8.4</v>
      </c>
      <c r="G638" s="410">
        <v>8.7469396137689994</v>
      </c>
      <c r="H638" s="393" t="s">
        <v>168</v>
      </c>
      <c r="I638" s="341">
        <v>43856.78</v>
      </c>
      <c r="J638" s="341">
        <v>43702</v>
      </c>
      <c r="K638" s="341">
        <v>43703.81</v>
      </c>
      <c r="L638" s="387">
        <v>1</v>
      </c>
    </row>
    <row r="639" spans="1:12" s="342" customFormat="1" ht="20.25" x14ac:dyDescent="0.3">
      <c r="A639" s="339"/>
      <c r="B639" s="340"/>
      <c r="C639" s="410"/>
      <c r="D639" s="410"/>
      <c r="E639" s="410"/>
      <c r="F639" s="410"/>
      <c r="G639" s="410"/>
      <c r="H639" s="393" t="s">
        <v>189</v>
      </c>
      <c r="I639" s="345">
        <v>43856.78</v>
      </c>
      <c r="J639" s="345">
        <v>43702</v>
      </c>
      <c r="K639" s="345">
        <v>43703.81</v>
      </c>
      <c r="L639" s="383">
        <v>1</v>
      </c>
    </row>
    <row r="640" spans="1:12" s="342" customFormat="1" ht="20.25" x14ac:dyDescent="0.3">
      <c r="A640" s="293" t="s">
        <v>338</v>
      </c>
      <c r="B640" s="340"/>
      <c r="C640" s="410"/>
      <c r="D640" s="410"/>
      <c r="E640" s="410"/>
      <c r="F640" s="410"/>
      <c r="G640" s="410"/>
      <c r="H640" s="393"/>
      <c r="I640" s="341"/>
      <c r="J640" s="341"/>
      <c r="K640" s="341"/>
      <c r="L640" s="387"/>
    </row>
    <row r="641" spans="1:12" s="342" customFormat="1" ht="20.25" x14ac:dyDescent="0.3">
      <c r="A641" s="339" t="s">
        <v>187</v>
      </c>
      <c r="B641" s="340" t="s">
        <v>167</v>
      </c>
      <c r="C641" s="410">
        <v>100</v>
      </c>
      <c r="D641" s="410">
        <v>8.1999999999999993</v>
      </c>
      <c r="E641" s="410" t="s">
        <v>584</v>
      </c>
      <c r="F641" s="410">
        <v>8.1999999999999993</v>
      </c>
      <c r="G641" s="410">
        <v>7.0964864427391001</v>
      </c>
      <c r="H641" s="393" t="s">
        <v>168</v>
      </c>
      <c r="I641" s="341">
        <v>3532.7</v>
      </c>
      <c r="J641" s="341">
        <v>2494.58</v>
      </c>
      <c r="K641" s="341">
        <v>2494.58</v>
      </c>
      <c r="L641" s="387">
        <v>1</v>
      </c>
    </row>
    <row r="642" spans="1:12" s="342" customFormat="1" ht="20.25" x14ac:dyDescent="0.3">
      <c r="A642" s="339" t="s">
        <v>187</v>
      </c>
      <c r="B642" s="340" t="s">
        <v>167</v>
      </c>
      <c r="C642" s="410">
        <v>100.0356</v>
      </c>
      <c r="D642" s="410">
        <v>8.25</v>
      </c>
      <c r="E642" s="410" t="s">
        <v>311</v>
      </c>
      <c r="F642" s="410">
        <v>7.85</v>
      </c>
      <c r="G642" s="410">
        <v>8.0706316676739007</v>
      </c>
      <c r="H642" s="393" t="s">
        <v>168</v>
      </c>
      <c r="I642" s="341">
        <v>741387.5</v>
      </c>
      <c r="J642" s="341">
        <v>700000</v>
      </c>
      <c r="K642" s="341">
        <v>700249.02</v>
      </c>
      <c r="L642" s="387">
        <v>1</v>
      </c>
    </row>
    <row r="643" spans="1:12" s="342" customFormat="1" ht="20.25" x14ac:dyDescent="0.3">
      <c r="A643" s="339" t="s">
        <v>187</v>
      </c>
      <c r="B643" s="340" t="s">
        <v>167</v>
      </c>
      <c r="C643" s="410">
        <v>100.05240000000001</v>
      </c>
      <c r="D643" s="410">
        <v>9.1999999999999993</v>
      </c>
      <c r="E643" s="410" t="s">
        <v>236</v>
      </c>
      <c r="F643" s="410">
        <v>8.4</v>
      </c>
      <c r="G643" s="410">
        <v>8.6683238480999005</v>
      </c>
      <c r="H643" s="393" t="s">
        <v>168</v>
      </c>
      <c r="I643" s="341">
        <v>327830</v>
      </c>
      <c r="J643" s="341">
        <v>300000</v>
      </c>
      <c r="K643" s="341">
        <v>300157.17</v>
      </c>
      <c r="L643" s="387">
        <v>1</v>
      </c>
    </row>
    <row r="644" spans="1:12" s="342" customFormat="1" ht="20.25" x14ac:dyDescent="0.3">
      <c r="A644" s="339" t="s">
        <v>187</v>
      </c>
      <c r="B644" s="340" t="s">
        <v>167</v>
      </c>
      <c r="C644" s="410">
        <v>100.07129999999999</v>
      </c>
      <c r="D644" s="410">
        <v>8.5500000000000007</v>
      </c>
      <c r="E644" s="410" t="s">
        <v>192</v>
      </c>
      <c r="F644" s="410">
        <v>7.15</v>
      </c>
      <c r="G644" s="410">
        <v>7.3882717518111001</v>
      </c>
      <c r="H644" s="393" t="s">
        <v>168</v>
      </c>
      <c r="I644" s="341">
        <v>652012.5</v>
      </c>
      <c r="J644" s="341">
        <v>600000</v>
      </c>
      <c r="K644" s="341">
        <v>600427.66</v>
      </c>
      <c r="L644" s="387">
        <v>1</v>
      </c>
    </row>
    <row r="645" spans="1:12" s="342" customFormat="1" ht="20.25" x14ac:dyDescent="0.3">
      <c r="A645" s="339" t="s">
        <v>187</v>
      </c>
      <c r="B645" s="340" t="s">
        <v>167</v>
      </c>
      <c r="C645" s="410">
        <v>100.0719</v>
      </c>
      <c r="D645" s="410">
        <v>9.9499999999999993</v>
      </c>
      <c r="E645" s="410" t="s">
        <v>585</v>
      </c>
      <c r="F645" s="410">
        <v>9.5500000000000007</v>
      </c>
      <c r="G645" s="410">
        <v>9.6851060178215995</v>
      </c>
      <c r="H645" s="393" t="s">
        <v>168</v>
      </c>
      <c r="I645" s="341">
        <v>1155055.42</v>
      </c>
      <c r="J645" s="341">
        <v>1050000</v>
      </c>
      <c r="K645" s="341">
        <v>1050755.45</v>
      </c>
      <c r="L645" s="387">
        <v>1</v>
      </c>
    </row>
    <row r="646" spans="1:12" s="342" customFormat="1" ht="20.25" x14ac:dyDescent="0.3">
      <c r="A646" s="339" t="s">
        <v>187</v>
      </c>
      <c r="B646" s="340" t="s">
        <v>167</v>
      </c>
      <c r="C646" s="410">
        <v>100.10639999999999</v>
      </c>
      <c r="D646" s="410">
        <v>8.65</v>
      </c>
      <c r="E646" s="410" t="s">
        <v>202</v>
      </c>
      <c r="F646" s="410">
        <v>7</v>
      </c>
      <c r="G646" s="410">
        <v>7.2253899085009996</v>
      </c>
      <c r="H646" s="393" t="s">
        <v>168</v>
      </c>
      <c r="I646" s="341">
        <v>434696.12</v>
      </c>
      <c r="J646" s="341">
        <v>400000</v>
      </c>
      <c r="K646" s="341">
        <v>400425.54</v>
      </c>
      <c r="L646" s="387">
        <v>1</v>
      </c>
    </row>
    <row r="647" spans="1:12" s="342" customFormat="1" ht="20.25" x14ac:dyDescent="0.3">
      <c r="A647" s="339" t="s">
        <v>187</v>
      </c>
      <c r="B647" s="340" t="s">
        <v>167</v>
      </c>
      <c r="C647" s="410">
        <v>101.09229999999999</v>
      </c>
      <c r="D647" s="410">
        <v>8.5</v>
      </c>
      <c r="E647" s="410" t="s">
        <v>561</v>
      </c>
      <c r="F647" s="410">
        <v>2.5</v>
      </c>
      <c r="G647" s="410">
        <v>2.5256559059504999</v>
      </c>
      <c r="H647" s="393" t="s">
        <v>168</v>
      </c>
      <c r="I647" s="341">
        <v>1021486.12</v>
      </c>
      <c r="J647" s="341">
        <v>1000000</v>
      </c>
      <c r="K647" s="341">
        <v>1010922.88</v>
      </c>
      <c r="L647" s="387">
        <v>1</v>
      </c>
    </row>
    <row r="648" spans="1:12" s="342" customFormat="1" ht="20.25" x14ac:dyDescent="0.3">
      <c r="A648" s="339" t="s">
        <v>187</v>
      </c>
      <c r="B648" s="340" t="s">
        <v>167</v>
      </c>
      <c r="C648" s="410">
        <v>101.19629999999999</v>
      </c>
      <c r="D648" s="410">
        <v>8.75</v>
      </c>
      <c r="E648" s="410" t="s">
        <v>246</v>
      </c>
      <c r="F648" s="410">
        <v>2.5</v>
      </c>
      <c r="G648" s="410">
        <v>2.5253021442789998</v>
      </c>
      <c r="H648" s="393" t="s">
        <v>168</v>
      </c>
      <c r="I648" s="341">
        <v>3131979.18</v>
      </c>
      <c r="J648" s="341">
        <v>3000000</v>
      </c>
      <c r="K648" s="341">
        <v>3035890.44</v>
      </c>
      <c r="L648" s="387">
        <v>1</v>
      </c>
    </row>
    <row r="649" spans="1:12" s="342" customFormat="1" ht="20.25" x14ac:dyDescent="0.3">
      <c r="A649" s="339" t="s">
        <v>187</v>
      </c>
      <c r="B649" s="340" t="s">
        <v>167</v>
      </c>
      <c r="C649" s="410">
        <v>101.2045</v>
      </c>
      <c r="D649" s="410">
        <v>8.65</v>
      </c>
      <c r="E649" s="410" t="s">
        <v>586</v>
      </c>
      <c r="F649" s="410">
        <v>2.5</v>
      </c>
      <c r="G649" s="410">
        <v>2.5252137244327</v>
      </c>
      <c r="H649" s="393" t="s">
        <v>168</v>
      </c>
      <c r="I649" s="341">
        <v>2044211.12</v>
      </c>
      <c r="J649" s="341">
        <v>2000000</v>
      </c>
      <c r="K649" s="341">
        <v>2024089.8</v>
      </c>
      <c r="L649" s="387">
        <v>1</v>
      </c>
    </row>
    <row r="650" spans="1:12" s="342" customFormat="1" ht="20.25" x14ac:dyDescent="0.3">
      <c r="A650" s="339"/>
      <c r="B650" s="340"/>
      <c r="C650" s="410"/>
      <c r="D650" s="410"/>
      <c r="E650" s="410"/>
      <c r="F650" s="410"/>
      <c r="G650" s="410"/>
      <c r="H650" s="393" t="s">
        <v>189</v>
      </c>
      <c r="I650" s="345">
        <v>9512190.6600000001</v>
      </c>
      <c r="J650" s="345">
        <v>9052494.5800000001</v>
      </c>
      <c r="K650" s="345">
        <v>9125412.5399999991</v>
      </c>
      <c r="L650" s="383">
        <v>9</v>
      </c>
    </row>
    <row r="651" spans="1:12" s="342" customFormat="1" ht="20.25" x14ac:dyDescent="0.3">
      <c r="A651" s="293" t="s">
        <v>340</v>
      </c>
      <c r="B651" s="340"/>
      <c r="C651" s="410"/>
      <c r="D651" s="410"/>
      <c r="E651" s="410"/>
      <c r="F651" s="410"/>
      <c r="G651" s="410"/>
      <c r="H651" s="393"/>
      <c r="I651" s="341"/>
      <c r="J651" s="341"/>
      <c r="K651" s="341"/>
      <c r="L651" s="387"/>
    </row>
    <row r="652" spans="1:12" s="342" customFormat="1" ht="20.25" x14ac:dyDescent="0.3">
      <c r="A652" s="339" t="s">
        <v>341</v>
      </c>
      <c r="B652" s="340" t="s">
        <v>167</v>
      </c>
      <c r="C652" s="410">
        <v>97.553200000000004</v>
      </c>
      <c r="D652" s="410">
        <v>9</v>
      </c>
      <c r="E652" s="410" t="s">
        <v>587</v>
      </c>
      <c r="F652" s="410">
        <v>12</v>
      </c>
      <c r="G652" s="410">
        <v>12.550881</v>
      </c>
      <c r="H652" s="393" t="s">
        <v>169</v>
      </c>
      <c r="I652" s="341">
        <v>20082</v>
      </c>
      <c r="J652" s="341">
        <v>20082</v>
      </c>
      <c r="K652" s="341">
        <v>19590.64</v>
      </c>
      <c r="L652" s="387">
        <v>1</v>
      </c>
    </row>
    <row r="653" spans="1:12" s="342" customFormat="1" ht="20.25" x14ac:dyDescent="0.3">
      <c r="A653" s="339" t="s">
        <v>341</v>
      </c>
      <c r="B653" s="340" t="s">
        <v>167</v>
      </c>
      <c r="C653" s="410">
        <v>98.3</v>
      </c>
      <c r="D653" s="410">
        <v>9</v>
      </c>
      <c r="E653" s="410" t="s">
        <v>588</v>
      </c>
      <c r="F653" s="410">
        <v>11</v>
      </c>
      <c r="G653" s="410">
        <v>11.4621259414062</v>
      </c>
      <c r="H653" s="393" t="s">
        <v>169</v>
      </c>
      <c r="I653" s="341">
        <v>2476</v>
      </c>
      <c r="J653" s="341">
        <v>2476</v>
      </c>
      <c r="K653" s="341">
        <v>2433.91</v>
      </c>
      <c r="L653" s="387">
        <v>1</v>
      </c>
    </row>
    <row r="654" spans="1:12" s="342" customFormat="1" ht="20.25" x14ac:dyDescent="0.3">
      <c r="A654" s="339" t="s">
        <v>175</v>
      </c>
      <c r="B654" s="340" t="s">
        <v>167</v>
      </c>
      <c r="C654" s="410">
        <v>99.906999999999996</v>
      </c>
      <c r="D654" s="410">
        <v>9</v>
      </c>
      <c r="E654" s="410" t="s">
        <v>589</v>
      </c>
      <c r="F654" s="410">
        <v>9.1</v>
      </c>
      <c r="G654" s="410">
        <v>9.4152741058440999</v>
      </c>
      <c r="H654" s="393" t="s">
        <v>169</v>
      </c>
      <c r="I654" s="341">
        <v>1520000</v>
      </c>
      <c r="J654" s="341">
        <v>2388434.94</v>
      </c>
      <c r="K654" s="341">
        <v>1518586.78</v>
      </c>
      <c r="L654" s="387">
        <v>1</v>
      </c>
    </row>
    <row r="655" spans="1:12" s="342" customFormat="1" ht="20.25" x14ac:dyDescent="0.3">
      <c r="A655" s="339" t="s">
        <v>175</v>
      </c>
      <c r="B655" s="340" t="s">
        <v>167</v>
      </c>
      <c r="C655" s="410">
        <v>99.994</v>
      </c>
      <c r="D655" s="410">
        <v>9</v>
      </c>
      <c r="E655" s="410" t="s">
        <v>590</v>
      </c>
      <c r="F655" s="410">
        <v>9</v>
      </c>
      <c r="G655" s="410">
        <v>9.3083318789062002</v>
      </c>
      <c r="H655" s="393" t="s">
        <v>169</v>
      </c>
      <c r="I655" s="341">
        <v>20000</v>
      </c>
      <c r="J655" s="341">
        <v>31426.78</v>
      </c>
      <c r="K655" s="341">
        <v>19998.8</v>
      </c>
      <c r="L655" s="387">
        <v>1</v>
      </c>
    </row>
    <row r="656" spans="1:12" s="342" customFormat="1" ht="20.25" x14ac:dyDescent="0.3">
      <c r="A656" s="339" t="s">
        <v>175</v>
      </c>
      <c r="B656" s="340" t="s">
        <v>167</v>
      </c>
      <c r="C656" s="410">
        <v>100.0821</v>
      </c>
      <c r="D656" s="410">
        <v>9</v>
      </c>
      <c r="E656" s="410" t="s">
        <v>591</v>
      </c>
      <c r="F656" s="410">
        <v>8.75</v>
      </c>
      <c r="G656" s="410">
        <v>9.0413192844390995</v>
      </c>
      <c r="H656" s="393" t="s">
        <v>169</v>
      </c>
      <c r="I656" s="341">
        <v>255000</v>
      </c>
      <c r="J656" s="341">
        <v>891608.39</v>
      </c>
      <c r="K656" s="341">
        <v>255209.29</v>
      </c>
      <c r="L656" s="387">
        <v>1</v>
      </c>
    </row>
    <row r="657" spans="1:12" s="342" customFormat="1" ht="20.25" x14ac:dyDescent="0.3">
      <c r="A657" s="339" t="s">
        <v>343</v>
      </c>
      <c r="B657" s="340" t="s">
        <v>167</v>
      </c>
      <c r="C657" s="410">
        <v>98.881200000000007</v>
      </c>
      <c r="D657" s="410">
        <v>8.5</v>
      </c>
      <c r="E657" s="410" t="s">
        <v>490</v>
      </c>
      <c r="F657" s="410">
        <v>9</v>
      </c>
      <c r="G657" s="410">
        <v>9.3083318789062002</v>
      </c>
      <c r="H657" s="393" t="s">
        <v>169</v>
      </c>
      <c r="I657" s="341">
        <v>5478.17</v>
      </c>
      <c r="J657" s="341">
        <v>5710</v>
      </c>
      <c r="K657" s="341">
        <v>5416.88</v>
      </c>
      <c r="L657" s="387">
        <v>2</v>
      </c>
    </row>
    <row r="658" spans="1:12" s="342" customFormat="1" ht="20.25" x14ac:dyDescent="0.3">
      <c r="A658" s="339" t="s">
        <v>343</v>
      </c>
      <c r="B658" s="340" t="s">
        <v>167</v>
      </c>
      <c r="C658" s="410">
        <v>98.883200000000002</v>
      </c>
      <c r="D658" s="410">
        <v>8.5</v>
      </c>
      <c r="E658" s="410" t="s">
        <v>592</v>
      </c>
      <c r="F658" s="410">
        <v>9</v>
      </c>
      <c r="G658" s="410">
        <v>9.3083318789062002</v>
      </c>
      <c r="H658" s="393" t="s">
        <v>169</v>
      </c>
      <c r="I658" s="341">
        <v>4002.62</v>
      </c>
      <c r="J658" s="341">
        <v>4172</v>
      </c>
      <c r="K658" s="341">
        <v>3957.91</v>
      </c>
      <c r="L658" s="387">
        <v>1</v>
      </c>
    </row>
    <row r="659" spans="1:12" s="342" customFormat="1" ht="20.25" x14ac:dyDescent="0.3">
      <c r="A659" s="339" t="s">
        <v>176</v>
      </c>
      <c r="B659" s="340" t="s">
        <v>167</v>
      </c>
      <c r="C659" s="410">
        <v>97.851600000000005</v>
      </c>
      <c r="D659" s="410">
        <v>9</v>
      </c>
      <c r="E659" s="410" t="s">
        <v>593</v>
      </c>
      <c r="F659" s="410">
        <v>10.5</v>
      </c>
      <c r="G659" s="410">
        <v>11.0203450451823</v>
      </c>
      <c r="H659" s="393" t="s">
        <v>169</v>
      </c>
      <c r="I659" s="341">
        <v>645000</v>
      </c>
      <c r="J659" s="341">
        <v>645000</v>
      </c>
      <c r="K659" s="341">
        <v>631142.93000000005</v>
      </c>
      <c r="L659" s="387">
        <v>3</v>
      </c>
    </row>
    <row r="660" spans="1:12" s="343" customFormat="1" ht="20.25" x14ac:dyDescent="0.3">
      <c r="A660" s="293"/>
      <c r="B660" s="344"/>
      <c r="C660" s="413"/>
      <c r="D660" s="413"/>
      <c r="E660" s="413"/>
      <c r="F660" s="413"/>
      <c r="G660" s="413"/>
      <c r="H660" s="393" t="s">
        <v>189</v>
      </c>
      <c r="I660" s="345">
        <v>2472038.79</v>
      </c>
      <c r="J660" s="345">
        <v>3988910.11</v>
      </c>
      <c r="K660" s="345">
        <v>2456337.14</v>
      </c>
      <c r="L660" s="383">
        <v>11</v>
      </c>
    </row>
    <row r="661" spans="1:12" s="342" customFormat="1" ht="20.25" x14ac:dyDescent="0.3">
      <c r="A661" s="293" t="s">
        <v>344</v>
      </c>
      <c r="B661" s="340"/>
      <c r="C661" s="410"/>
      <c r="D661" s="410"/>
      <c r="E661" s="410"/>
      <c r="F661" s="410"/>
      <c r="G661" s="410"/>
      <c r="H661" s="393"/>
      <c r="I661" s="341"/>
      <c r="J661" s="341"/>
      <c r="K661" s="341"/>
      <c r="L661" s="387"/>
    </row>
    <row r="662" spans="1:12" s="342" customFormat="1" ht="20.25" x14ac:dyDescent="0.3">
      <c r="A662" s="339" t="s">
        <v>205</v>
      </c>
      <c r="B662" s="340" t="s">
        <v>167</v>
      </c>
      <c r="C662" s="410"/>
      <c r="D662" s="410"/>
      <c r="E662" s="410" t="s">
        <v>233</v>
      </c>
      <c r="F662" s="410" t="s">
        <v>596</v>
      </c>
      <c r="G662" s="410"/>
      <c r="H662" s="393"/>
      <c r="I662" s="341">
        <v>21902.69</v>
      </c>
      <c r="J662" s="341">
        <v>21902.69</v>
      </c>
      <c r="K662" s="341">
        <v>22888.31</v>
      </c>
      <c r="L662" s="387">
        <v>1</v>
      </c>
    </row>
    <row r="663" spans="1:12" s="342" customFormat="1" ht="20.25" x14ac:dyDescent="0.3">
      <c r="A663" s="339" t="s">
        <v>187</v>
      </c>
      <c r="B663" s="340" t="s">
        <v>167</v>
      </c>
      <c r="C663" s="410"/>
      <c r="D663" s="410"/>
      <c r="E663" s="410" t="s">
        <v>452</v>
      </c>
      <c r="F663" s="410" t="s">
        <v>597</v>
      </c>
      <c r="G663" s="410"/>
      <c r="H663" s="393"/>
      <c r="I663" s="341">
        <v>4213.13</v>
      </c>
      <c r="J663" s="341">
        <v>4213.13</v>
      </c>
      <c r="K663" s="341">
        <v>4254.38</v>
      </c>
      <c r="L663" s="387">
        <v>1</v>
      </c>
    </row>
    <row r="664" spans="1:12" s="342" customFormat="1" ht="20.25" x14ac:dyDescent="0.3">
      <c r="A664" s="339" t="s">
        <v>598</v>
      </c>
      <c r="B664" s="340" t="s">
        <v>167</v>
      </c>
      <c r="C664" s="410"/>
      <c r="D664" s="410"/>
      <c r="E664" s="410" t="s">
        <v>599</v>
      </c>
      <c r="F664" s="410" t="s">
        <v>600</v>
      </c>
      <c r="G664" s="410"/>
      <c r="H664" s="393"/>
      <c r="I664" s="341">
        <v>23698.16</v>
      </c>
      <c r="J664" s="341">
        <v>23698.16</v>
      </c>
      <c r="K664" s="341">
        <v>24856.74</v>
      </c>
      <c r="L664" s="387">
        <v>2</v>
      </c>
    </row>
    <row r="665" spans="1:12" s="342" customFormat="1" ht="20.25" x14ac:dyDescent="0.3">
      <c r="A665" s="339" t="s">
        <v>598</v>
      </c>
      <c r="B665" s="340" t="s">
        <v>167</v>
      </c>
      <c r="C665" s="410"/>
      <c r="D665" s="410"/>
      <c r="E665" s="410" t="s">
        <v>601</v>
      </c>
      <c r="F665" s="410" t="s">
        <v>600</v>
      </c>
      <c r="G665" s="410"/>
      <c r="H665" s="393"/>
      <c r="I665" s="341">
        <v>14975.87</v>
      </c>
      <c r="J665" s="341">
        <v>14975.87</v>
      </c>
      <c r="K665" s="341">
        <v>15712.18</v>
      </c>
      <c r="L665" s="387">
        <v>2</v>
      </c>
    </row>
    <row r="666" spans="1:12" s="342" customFormat="1" ht="20.25" x14ac:dyDescent="0.3">
      <c r="A666" s="339" t="s">
        <v>598</v>
      </c>
      <c r="B666" s="340" t="s">
        <v>167</v>
      </c>
      <c r="C666" s="410"/>
      <c r="D666" s="410"/>
      <c r="E666" s="410" t="s">
        <v>602</v>
      </c>
      <c r="F666" s="410" t="s">
        <v>603</v>
      </c>
      <c r="G666" s="410"/>
      <c r="H666" s="393"/>
      <c r="I666" s="341">
        <v>31246</v>
      </c>
      <c r="J666" s="341">
        <v>31246</v>
      </c>
      <c r="K666" s="341">
        <v>32713.69</v>
      </c>
      <c r="L666" s="387">
        <v>1</v>
      </c>
    </row>
    <row r="667" spans="1:12" s="342" customFormat="1" ht="20.25" x14ac:dyDescent="0.3">
      <c r="A667" s="339" t="s">
        <v>598</v>
      </c>
      <c r="B667" s="340" t="s">
        <v>167</v>
      </c>
      <c r="C667" s="410"/>
      <c r="D667" s="410"/>
      <c r="E667" s="410" t="s">
        <v>602</v>
      </c>
      <c r="F667" s="410" t="s">
        <v>600</v>
      </c>
      <c r="G667" s="410"/>
      <c r="H667" s="393"/>
      <c r="I667" s="341">
        <v>20735.8</v>
      </c>
      <c r="J667" s="341">
        <v>20735.8</v>
      </c>
      <c r="K667" s="341">
        <v>21761.07</v>
      </c>
      <c r="L667" s="387">
        <v>2</v>
      </c>
    </row>
    <row r="668" spans="1:12" s="342" customFormat="1" ht="20.25" x14ac:dyDescent="0.3">
      <c r="A668" s="339" t="s">
        <v>598</v>
      </c>
      <c r="B668" s="340" t="s">
        <v>167</v>
      </c>
      <c r="C668" s="410"/>
      <c r="D668" s="410"/>
      <c r="E668" s="410" t="s">
        <v>604</v>
      </c>
      <c r="F668" s="410" t="s">
        <v>600</v>
      </c>
      <c r="G668" s="410"/>
      <c r="H668" s="393"/>
      <c r="I668" s="341">
        <v>21707.34</v>
      </c>
      <c r="J668" s="341">
        <v>21707.34</v>
      </c>
      <c r="K668" s="341">
        <v>22786.67</v>
      </c>
      <c r="L668" s="387">
        <v>2</v>
      </c>
    </row>
    <row r="669" spans="1:12" s="342" customFormat="1" ht="20.25" x14ac:dyDescent="0.3">
      <c r="A669" s="339" t="s">
        <v>598</v>
      </c>
      <c r="B669" s="340" t="s">
        <v>167</v>
      </c>
      <c r="C669" s="410"/>
      <c r="D669" s="410"/>
      <c r="E669" s="410" t="s">
        <v>233</v>
      </c>
      <c r="F669" s="410" t="s">
        <v>605</v>
      </c>
      <c r="G669" s="410"/>
      <c r="H669" s="393"/>
      <c r="I669" s="341">
        <v>25000</v>
      </c>
      <c r="J669" s="341">
        <v>25000</v>
      </c>
      <c r="K669" s="341">
        <v>26000</v>
      </c>
      <c r="L669" s="387">
        <v>1</v>
      </c>
    </row>
    <row r="670" spans="1:12" s="342" customFormat="1" ht="20.25" x14ac:dyDescent="0.3">
      <c r="A670" s="339" t="s">
        <v>598</v>
      </c>
      <c r="B670" s="340" t="s">
        <v>167</v>
      </c>
      <c r="C670" s="410"/>
      <c r="D670" s="410"/>
      <c r="E670" s="410" t="s">
        <v>233</v>
      </c>
      <c r="F670" s="410" t="s">
        <v>603</v>
      </c>
      <c r="G670" s="410"/>
      <c r="H670" s="393"/>
      <c r="I670" s="341">
        <v>48500.93</v>
      </c>
      <c r="J670" s="341">
        <v>48500.93</v>
      </c>
      <c r="K670" s="341">
        <v>50804.73</v>
      </c>
      <c r="L670" s="387">
        <v>2</v>
      </c>
    </row>
    <row r="671" spans="1:12" s="342" customFormat="1" ht="20.25" x14ac:dyDescent="0.3">
      <c r="A671" s="339" t="s">
        <v>598</v>
      </c>
      <c r="B671" s="340" t="s">
        <v>167</v>
      </c>
      <c r="C671" s="410"/>
      <c r="D671" s="410"/>
      <c r="E671" s="410" t="s">
        <v>233</v>
      </c>
      <c r="F671" s="410" t="s">
        <v>600</v>
      </c>
      <c r="G671" s="410"/>
      <c r="H671" s="393"/>
      <c r="I671" s="341">
        <v>122577.27</v>
      </c>
      <c r="J671" s="341">
        <v>122577.27</v>
      </c>
      <c r="K671" s="341">
        <v>128706.14</v>
      </c>
      <c r="L671" s="387">
        <v>4</v>
      </c>
    </row>
    <row r="672" spans="1:12" s="342" customFormat="1" ht="20.25" x14ac:dyDescent="0.3">
      <c r="A672" s="339" t="s">
        <v>606</v>
      </c>
      <c r="B672" s="340" t="s">
        <v>167</v>
      </c>
      <c r="C672" s="410"/>
      <c r="D672" s="410"/>
      <c r="E672" s="410" t="s">
        <v>607</v>
      </c>
      <c r="F672" s="410" t="s">
        <v>596</v>
      </c>
      <c r="G672" s="410"/>
      <c r="H672" s="393"/>
      <c r="I672" s="341">
        <v>44404</v>
      </c>
      <c r="J672" s="341">
        <v>44404</v>
      </c>
      <c r="K672" s="341">
        <v>44526.11</v>
      </c>
      <c r="L672" s="387">
        <v>1</v>
      </c>
    </row>
    <row r="673" spans="1:12" s="342" customFormat="1" ht="20.25" x14ac:dyDescent="0.3">
      <c r="A673" s="339" t="s">
        <v>606</v>
      </c>
      <c r="B673" s="340" t="s">
        <v>167</v>
      </c>
      <c r="C673" s="410"/>
      <c r="D673" s="410"/>
      <c r="E673" s="410" t="s">
        <v>223</v>
      </c>
      <c r="F673" s="410" t="s">
        <v>608</v>
      </c>
      <c r="G673" s="410"/>
      <c r="H673" s="393"/>
      <c r="I673" s="341">
        <v>22343.91</v>
      </c>
      <c r="J673" s="341">
        <v>22343.91</v>
      </c>
      <c r="K673" s="341">
        <v>23070.07</v>
      </c>
      <c r="L673" s="387">
        <v>1</v>
      </c>
    </row>
    <row r="674" spans="1:12" s="342" customFormat="1" ht="20.25" x14ac:dyDescent="0.3">
      <c r="A674" s="339" t="s">
        <v>606</v>
      </c>
      <c r="B674" s="340" t="s">
        <v>167</v>
      </c>
      <c r="C674" s="410"/>
      <c r="D674" s="410"/>
      <c r="E674" s="410" t="s">
        <v>609</v>
      </c>
      <c r="F674" s="410" t="s">
        <v>605</v>
      </c>
      <c r="G674" s="410"/>
      <c r="H674" s="393"/>
      <c r="I674" s="341">
        <v>150000</v>
      </c>
      <c r="J674" s="341">
        <v>150000</v>
      </c>
      <c r="K674" s="341">
        <v>154700</v>
      </c>
      <c r="L674" s="387">
        <v>1</v>
      </c>
    </row>
    <row r="675" spans="1:12" s="342" customFormat="1" ht="20.25" x14ac:dyDescent="0.3">
      <c r="A675" s="339" t="s">
        <v>606</v>
      </c>
      <c r="B675" s="340" t="s">
        <v>167</v>
      </c>
      <c r="C675" s="410"/>
      <c r="D675" s="410"/>
      <c r="E675" s="410" t="s">
        <v>609</v>
      </c>
      <c r="F675" s="410" t="s">
        <v>610</v>
      </c>
      <c r="G675" s="410"/>
      <c r="H675" s="393"/>
      <c r="I675" s="341">
        <v>27235</v>
      </c>
      <c r="J675" s="341">
        <v>27235</v>
      </c>
      <c r="K675" s="341">
        <v>28364.639999999999</v>
      </c>
      <c r="L675" s="387">
        <v>1</v>
      </c>
    </row>
    <row r="676" spans="1:12" s="342" customFormat="1" ht="20.25" x14ac:dyDescent="0.3">
      <c r="A676" s="339" t="s">
        <v>606</v>
      </c>
      <c r="B676" s="340" t="s">
        <v>167</v>
      </c>
      <c r="C676" s="410"/>
      <c r="D676" s="410"/>
      <c r="E676" s="410" t="s">
        <v>611</v>
      </c>
      <c r="F676" s="410" t="s">
        <v>612</v>
      </c>
      <c r="G676" s="410"/>
      <c r="H676" s="393"/>
      <c r="I676" s="341">
        <v>62168.13</v>
      </c>
      <c r="J676" s="341">
        <v>62168.13</v>
      </c>
      <c r="K676" s="341">
        <v>63931.22</v>
      </c>
      <c r="L676" s="387">
        <v>1</v>
      </c>
    </row>
    <row r="677" spans="1:12" s="342" customFormat="1" ht="20.25" x14ac:dyDescent="0.3">
      <c r="A677" s="339" t="s">
        <v>606</v>
      </c>
      <c r="B677" s="340" t="s">
        <v>167</v>
      </c>
      <c r="C677" s="410"/>
      <c r="D677" s="410"/>
      <c r="E677" s="410" t="s">
        <v>613</v>
      </c>
      <c r="F677" s="410" t="s">
        <v>612</v>
      </c>
      <c r="G677" s="410"/>
      <c r="H677" s="393"/>
      <c r="I677" s="341">
        <v>41600</v>
      </c>
      <c r="J677" s="341">
        <v>41600</v>
      </c>
      <c r="K677" s="341">
        <v>42787.97</v>
      </c>
      <c r="L677" s="387">
        <v>1</v>
      </c>
    </row>
    <row r="678" spans="1:12" s="342" customFormat="1" ht="20.25" x14ac:dyDescent="0.3">
      <c r="A678" s="339" t="s">
        <v>606</v>
      </c>
      <c r="B678" s="340" t="s">
        <v>167</v>
      </c>
      <c r="C678" s="410"/>
      <c r="D678" s="410"/>
      <c r="E678" s="410" t="s">
        <v>613</v>
      </c>
      <c r="F678" s="410" t="s">
        <v>614</v>
      </c>
      <c r="G678" s="410"/>
      <c r="H678" s="393"/>
      <c r="I678" s="341">
        <v>52375</v>
      </c>
      <c r="J678" s="341">
        <v>52375</v>
      </c>
      <c r="K678" s="341">
        <v>54292.58</v>
      </c>
      <c r="L678" s="387">
        <v>1</v>
      </c>
    </row>
    <row r="679" spans="1:12" s="342" customFormat="1" ht="20.25" x14ac:dyDescent="0.3">
      <c r="A679" s="339" t="s">
        <v>606</v>
      </c>
      <c r="B679" s="340" t="s">
        <v>167</v>
      </c>
      <c r="C679" s="410"/>
      <c r="D679" s="410"/>
      <c r="E679" s="410" t="s">
        <v>454</v>
      </c>
      <c r="F679" s="410" t="s">
        <v>605</v>
      </c>
      <c r="G679" s="410"/>
      <c r="H679" s="393"/>
      <c r="I679" s="341">
        <v>101604</v>
      </c>
      <c r="J679" s="341">
        <v>101604</v>
      </c>
      <c r="K679" s="341">
        <v>101942.68</v>
      </c>
      <c r="L679" s="387">
        <v>1</v>
      </c>
    </row>
    <row r="680" spans="1:12" s="342" customFormat="1" ht="20.25" x14ac:dyDescent="0.3">
      <c r="A680" s="339" t="s">
        <v>606</v>
      </c>
      <c r="B680" s="340" t="s">
        <v>167</v>
      </c>
      <c r="C680" s="410"/>
      <c r="D680" s="410"/>
      <c r="E680" s="410" t="s">
        <v>454</v>
      </c>
      <c r="F680" s="410" t="s">
        <v>596</v>
      </c>
      <c r="G680" s="410"/>
      <c r="H680" s="393"/>
      <c r="I680" s="341">
        <v>74504</v>
      </c>
      <c r="J680" s="341">
        <v>74504</v>
      </c>
      <c r="K680" s="341">
        <v>74783.39</v>
      </c>
      <c r="L680" s="387">
        <v>1</v>
      </c>
    </row>
    <row r="681" spans="1:12" s="342" customFormat="1" ht="20.25" x14ac:dyDescent="0.3">
      <c r="A681" s="339" t="s">
        <v>606</v>
      </c>
      <c r="B681" s="340" t="s">
        <v>167</v>
      </c>
      <c r="C681" s="410"/>
      <c r="D681" s="410"/>
      <c r="E681" s="410" t="s">
        <v>602</v>
      </c>
      <c r="F681" s="410" t="s">
        <v>612</v>
      </c>
      <c r="G681" s="410"/>
      <c r="H681" s="393"/>
      <c r="I681" s="341">
        <v>65000</v>
      </c>
      <c r="J681" s="341">
        <v>65000</v>
      </c>
      <c r="K681" s="341">
        <v>67278.649999999994</v>
      </c>
      <c r="L681" s="387">
        <v>1</v>
      </c>
    </row>
    <row r="682" spans="1:12" s="342" customFormat="1" ht="20.25" x14ac:dyDescent="0.3">
      <c r="A682" s="339" t="s">
        <v>606</v>
      </c>
      <c r="B682" s="340" t="s">
        <v>167</v>
      </c>
      <c r="C682" s="410"/>
      <c r="D682" s="410"/>
      <c r="E682" s="410" t="s">
        <v>602</v>
      </c>
      <c r="F682" s="410" t="s">
        <v>615</v>
      </c>
      <c r="G682" s="410"/>
      <c r="H682" s="393"/>
      <c r="I682" s="341">
        <v>10997.34</v>
      </c>
      <c r="J682" s="341">
        <v>10997.34</v>
      </c>
      <c r="K682" s="341">
        <v>11437.24</v>
      </c>
      <c r="L682" s="387">
        <v>1</v>
      </c>
    </row>
    <row r="683" spans="1:12" s="342" customFormat="1" ht="20.25" x14ac:dyDescent="0.3">
      <c r="A683" s="339" t="s">
        <v>606</v>
      </c>
      <c r="B683" s="340" t="s">
        <v>167</v>
      </c>
      <c r="C683" s="410"/>
      <c r="D683" s="410"/>
      <c r="E683" s="410" t="s">
        <v>604</v>
      </c>
      <c r="F683" s="410" t="s">
        <v>612</v>
      </c>
      <c r="G683" s="410"/>
      <c r="H683" s="393"/>
      <c r="I683" s="341">
        <v>62168.13</v>
      </c>
      <c r="J683" s="341">
        <v>62168.13</v>
      </c>
      <c r="K683" s="341">
        <v>64359.75</v>
      </c>
      <c r="L683" s="387">
        <v>1</v>
      </c>
    </row>
    <row r="684" spans="1:12" s="342" customFormat="1" ht="20.25" x14ac:dyDescent="0.3">
      <c r="A684" s="339" t="s">
        <v>606</v>
      </c>
      <c r="B684" s="340" t="s">
        <v>167</v>
      </c>
      <c r="C684" s="410"/>
      <c r="D684" s="410"/>
      <c r="E684" s="410" t="s">
        <v>604</v>
      </c>
      <c r="F684" s="410" t="s">
        <v>605</v>
      </c>
      <c r="G684" s="410"/>
      <c r="H684" s="393"/>
      <c r="I684" s="341">
        <v>7450</v>
      </c>
      <c r="J684" s="341">
        <v>7450</v>
      </c>
      <c r="K684" s="341">
        <v>7746.34</v>
      </c>
      <c r="L684" s="387">
        <v>1</v>
      </c>
    </row>
    <row r="685" spans="1:12" s="342" customFormat="1" ht="20.25" x14ac:dyDescent="0.3">
      <c r="A685" s="339" t="s">
        <v>606</v>
      </c>
      <c r="B685" s="340" t="s">
        <v>167</v>
      </c>
      <c r="C685" s="410"/>
      <c r="D685" s="410"/>
      <c r="E685" s="410" t="s">
        <v>604</v>
      </c>
      <c r="F685" s="410" t="s">
        <v>614</v>
      </c>
      <c r="G685" s="410"/>
      <c r="H685" s="393"/>
      <c r="I685" s="341">
        <v>157000</v>
      </c>
      <c r="J685" s="341">
        <v>157000</v>
      </c>
      <c r="K685" s="341">
        <v>164096.01</v>
      </c>
      <c r="L685" s="387">
        <v>1</v>
      </c>
    </row>
    <row r="686" spans="1:12" s="342" customFormat="1" ht="20.25" x14ac:dyDescent="0.3">
      <c r="A686" s="339" t="s">
        <v>606</v>
      </c>
      <c r="B686" s="340" t="s">
        <v>167</v>
      </c>
      <c r="C686" s="410"/>
      <c r="D686" s="410"/>
      <c r="E686" s="410" t="s">
        <v>616</v>
      </c>
      <c r="F686" s="410" t="s">
        <v>612</v>
      </c>
      <c r="G686" s="410"/>
      <c r="H686" s="393"/>
      <c r="I686" s="341">
        <v>136102.95000000001</v>
      </c>
      <c r="J686" s="341">
        <v>136102.95000000001</v>
      </c>
      <c r="K686" s="341">
        <v>136639.04999999999</v>
      </c>
      <c r="L686" s="387">
        <v>2</v>
      </c>
    </row>
    <row r="687" spans="1:12" s="342" customFormat="1" ht="20.25" x14ac:dyDescent="0.3">
      <c r="A687" s="339" t="s">
        <v>606</v>
      </c>
      <c r="B687" s="340" t="s">
        <v>167</v>
      </c>
      <c r="C687" s="410"/>
      <c r="D687" s="410"/>
      <c r="E687" s="410" t="s">
        <v>616</v>
      </c>
      <c r="F687" s="410" t="s">
        <v>596</v>
      </c>
      <c r="G687" s="410"/>
      <c r="H687" s="393"/>
      <c r="I687" s="341">
        <v>13726</v>
      </c>
      <c r="J687" s="341">
        <v>13726</v>
      </c>
      <c r="K687" s="341">
        <v>13794.63</v>
      </c>
      <c r="L687" s="387">
        <v>2</v>
      </c>
    </row>
    <row r="688" spans="1:12" s="342" customFormat="1" ht="20.25" x14ac:dyDescent="0.3">
      <c r="A688" s="339" t="s">
        <v>606</v>
      </c>
      <c r="B688" s="340" t="s">
        <v>167</v>
      </c>
      <c r="C688" s="410"/>
      <c r="D688" s="410"/>
      <c r="E688" s="410" t="s">
        <v>617</v>
      </c>
      <c r="F688" s="410" t="s">
        <v>612</v>
      </c>
      <c r="G688" s="410"/>
      <c r="H688" s="393"/>
      <c r="I688" s="341">
        <v>49912.639999999999</v>
      </c>
      <c r="J688" s="341">
        <v>49912.639999999999</v>
      </c>
      <c r="K688" s="341">
        <v>50119.07</v>
      </c>
      <c r="L688" s="387">
        <v>1</v>
      </c>
    </row>
    <row r="689" spans="1:12" s="342" customFormat="1" ht="20.25" x14ac:dyDescent="0.3">
      <c r="A689" s="339" t="s">
        <v>606</v>
      </c>
      <c r="B689" s="340" t="s">
        <v>167</v>
      </c>
      <c r="C689" s="410"/>
      <c r="D689" s="410"/>
      <c r="E689" s="410" t="s">
        <v>617</v>
      </c>
      <c r="F689" s="410" t="s">
        <v>596</v>
      </c>
      <c r="G689" s="410"/>
      <c r="H689" s="393"/>
      <c r="I689" s="341">
        <v>107605.68</v>
      </c>
      <c r="J689" s="341">
        <v>107605.68</v>
      </c>
      <c r="K689" s="341">
        <v>108170.61</v>
      </c>
      <c r="L689" s="387">
        <v>1</v>
      </c>
    </row>
    <row r="690" spans="1:12" s="342" customFormat="1" ht="20.25" x14ac:dyDescent="0.3">
      <c r="A690" s="339" t="s">
        <v>606</v>
      </c>
      <c r="B690" s="340" t="s">
        <v>167</v>
      </c>
      <c r="C690" s="410"/>
      <c r="D690" s="410"/>
      <c r="E690" s="410" t="s">
        <v>459</v>
      </c>
      <c r="F690" s="410" t="s">
        <v>612</v>
      </c>
      <c r="G690" s="410"/>
      <c r="H690" s="393"/>
      <c r="I690" s="341">
        <v>36000</v>
      </c>
      <c r="J690" s="341">
        <v>36000</v>
      </c>
      <c r="K690" s="341">
        <v>36163.07</v>
      </c>
      <c r="L690" s="387">
        <v>1</v>
      </c>
    </row>
    <row r="691" spans="1:12" s="342" customFormat="1" ht="20.25" x14ac:dyDescent="0.3">
      <c r="A691" s="339" t="s">
        <v>606</v>
      </c>
      <c r="B691" s="340" t="s">
        <v>167</v>
      </c>
      <c r="C691" s="410"/>
      <c r="D691" s="410"/>
      <c r="E691" s="410" t="s">
        <v>459</v>
      </c>
      <c r="F691" s="410" t="s">
        <v>605</v>
      </c>
      <c r="G691" s="410"/>
      <c r="H691" s="393"/>
      <c r="I691" s="341">
        <v>45313.05</v>
      </c>
      <c r="J691" s="341">
        <v>45313.05</v>
      </c>
      <c r="K691" s="341">
        <v>45544.65</v>
      </c>
      <c r="L691" s="387">
        <v>2</v>
      </c>
    </row>
    <row r="692" spans="1:12" s="342" customFormat="1" ht="20.25" x14ac:dyDescent="0.3">
      <c r="A692" s="339" t="s">
        <v>606</v>
      </c>
      <c r="B692" s="340" t="s">
        <v>167</v>
      </c>
      <c r="C692" s="410"/>
      <c r="D692" s="410"/>
      <c r="E692" s="410" t="s">
        <v>459</v>
      </c>
      <c r="F692" s="410" t="s">
        <v>614</v>
      </c>
      <c r="G692" s="410"/>
      <c r="H692" s="393"/>
      <c r="I692" s="341">
        <v>20500</v>
      </c>
      <c r="J692" s="341">
        <v>20500</v>
      </c>
      <c r="K692" s="341">
        <v>20619.05</v>
      </c>
      <c r="L692" s="387">
        <v>1</v>
      </c>
    </row>
    <row r="693" spans="1:12" s="342" customFormat="1" ht="20.25" x14ac:dyDescent="0.3">
      <c r="A693" s="339" t="s">
        <v>606</v>
      </c>
      <c r="B693" s="340" t="s">
        <v>167</v>
      </c>
      <c r="C693" s="410"/>
      <c r="D693" s="410"/>
      <c r="E693" s="410" t="s">
        <v>618</v>
      </c>
      <c r="F693" s="410" t="s">
        <v>596</v>
      </c>
      <c r="G693" s="410"/>
      <c r="H693" s="393"/>
      <c r="I693" s="341">
        <v>102237.47</v>
      </c>
      <c r="J693" s="341">
        <v>102237.47</v>
      </c>
      <c r="K693" s="341">
        <v>102978.69</v>
      </c>
      <c r="L693" s="387">
        <v>1</v>
      </c>
    </row>
    <row r="694" spans="1:12" s="342" customFormat="1" ht="20.25" x14ac:dyDescent="0.3">
      <c r="A694" s="339" t="s">
        <v>606</v>
      </c>
      <c r="B694" s="340" t="s">
        <v>167</v>
      </c>
      <c r="C694" s="410"/>
      <c r="D694" s="410"/>
      <c r="E694" s="410" t="s">
        <v>211</v>
      </c>
      <c r="F694" s="410" t="s">
        <v>610</v>
      </c>
      <c r="G694" s="410"/>
      <c r="H694" s="393"/>
      <c r="I694" s="341">
        <v>221172</v>
      </c>
      <c r="J694" s="341">
        <v>221172</v>
      </c>
      <c r="K694" s="341">
        <v>223123.84</v>
      </c>
      <c r="L694" s="387">
        <v>1</v>
      </c>
    </row>
    <row r="695" spans="1:12" s="342" customFormat="1" ht="20.25" x14ac:dyDescent="0.3">
      <c r="A695" s="339" t="s">
        <v>606</v>
      </c>
      <c r="B695" s="340" t="s">
        <v>167</v>
      </c>
      <c r="C695" s="410"/>
      <c r="D695" s="410"/>
      <c r="E695" s="410" t="s">
        <v>314</v>
      </c>
      <c r="F695" s="410" t="s">
        <v>619</v>
      </c>
      <c r="G695" s="410"/>
      <c r="H695" s="393"/>
      <c r="I695" s="341">
        <v>100554</v>
      </c>
      <c r="J695" s="341">
        <v>100554</v>
      </c>
      <c r="K695" s="341">
        <v>100720.19</v>
      </c>
      <c r="L695" s="387">
        <v>1</v>
      </c>
    </row>
    <row r="696" spans="1:12" s="343" customFormat="1" ht="20.25" x14ac:dyDescent="0.3">
      <c r="A696" s="293" t="s">
        <v>189</v>
      </c>
      <c r="B696" s="344" t="s">
        <v>189</v>
      </c>
      <c r="C696" s="413"/>
      <c r="D696" s="413" t="s">
        <v>189</v>
      </c>
      <c r="E696" s="413" t="s">
        <v>189</v>
      </c>
      <c r="F696" s="413" t="s">
        <v>189</v>
      </c>
      <c r="G696" s="413" t="s">
        <v>189</v>
      </c>
      <c r="H696" s="396" t="s">
        <v>189</v>
      </c>
      <c r="I696" s="345">
        <v>2046530.49</v>
      </c>
      <c r="J696" s="345">
        <v>2046530.49</v>
      </c>
      <c r="K696" s="345">
        <v>2091673.41</v>
      </c>
      <c r="L696" s="383">
        <v>45</v>
      </c>
    </row>
    <row r="697" spans="1:12" s="343" customFormat="1" ht="20.25" x14ac:dyDescent="0.3">
      <c r="A697" s="293"/>
      <c r="B697" s="344"/>
      <c r="C697" s="413"/>
      <c r="D697" s="413"/>
      <c r="E697" s="413"/>
      <c r="F697" s="413"/>
      <c r="G697" s="413"/>
      <c r="H697" s="393"/>
      <c r="I697" s="345"/>
      <c r="J697" s="345"/>
      <c r="K697" s="345"/>
      <c r="L697" s="383"/>
    </row>
    <row r="698" spans="1:12" ht="20.25" x14ac:dyDescent="0.25">
      <c r="A698" s="301" t="s">
        <v>620</v>
      </c>
      <c r="B698" s="302"/>
      <c r="C698" s="404"/>
      <c r="D698" s="404"/>
      <c r="E698" s="404"/>
      <c r="F698" s="404"/>
      <c r="G698" s="404"/>
      <c r="H698" s="303"/>
      <c r="I698" s="304">
        <v>698684889.26999998</v>
      </c>
      <c r="J698" s="305">
        <v>694916762.13</v>
      </c>
      <c r="K698" s="305">
        <v>686004130.37</v>
      </c>
      <c r="L698" s="306">
        <v>1196</v>
      </c>
    </row>
    <row r="699" spans="1:12" s="342" customFormat="1" ht="20.25" x14ac:dyDescent="0.25">
      <c r="A699" s="339"/>
      <c r="B699" s="340"/>
      <c r="C699" s="410"/>
      <c r="D699" s="410"/>
      <c r="E699" s="410"/>
      <c r="F699" s="410"/>
      <c r="G699" s="410"/>
      <c r="H699" s="377"/>
      <c r="I699" s="345"/>
      <c r="J699" s="345"/>
      <c r="K699" s="345"/>
      <c r="L699" s="383"/>
    </row>
    <row r="700" spans="1:12" ht="37.9" customHeight="1" x14ac:dyDescent="0.25">
      <c r="A700" s="327" t="s">
        <v>13</v>
      </c>
      <c r="B700" s="328"/>
      <c r="C700" s="411"/>
      <c r="D700" s="411"/>
      <c r="E700" s="411"/>
      <c r="F700" s="411"/>
      <c r="G700" s="411"/>
      <c r="H700" s="394"/>
      <c r="I700" s="397">
        <f>+I698+I45</f>
        <v>698711874.26999998</v>
      </c>
      <c r="J700" s="397">
        <f>+J698+J45</f>
        <v>695209009.13</v>
      </c>
      <c r="K700" s="397">
        <f>+K698+K45</f>
        <v>686501308.67999995</v>
      </c>
      <c r="L700" s="390">
        <f>+L698+L45</f>
        <v>1280</v>
      </c>
    </row>
  </sheetData>
  <mergeCells count="3">
    <mergeCell ref="A1:F1"/>
    <mergeCell ref="A3:L3"/>
    <mergeCell ref="A47:L47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5"/>
  <sheetViews>
    <sheetView showGridLines="0" topLeftCell="A24" zoomScale="60" zoomScaleNormal="60" workbookViewId="0">
      <selection activeCell="B8" sqref="B8"/>
    </sheetView>
  </sheetViews>
  <sheetFormatPr baseColWidth="10" defaultColWidth="12.85546875" defaultRowHeight="12.75" x14ac:dyDescent="0.2"/>
  <cols>
    <col min="1" max="1" width="1.140625" style="265" customWidth="1"/>
    <col min="2" max="2" width="63" style="262" customWidth="1"/>
    <col min="3" max="3" width="34.85546875" style="263" customWidth="1"/>
    <col min="4" max="4" width="14.5703125" style="264" customWidth="1"/>
    <col min="5" max="5" width="4.85546875" style="264" customWidth="1"/>
    <col min="6" max="6" width="24.140625" style="263" customWidth="1"/>
    <col min="7" max="7" width="13.140625" style="264" customWidth="1"/>
    <col min="8" max="16384" width="12.85546875" style="265"/>
  </cols>
  <sheetData>
    <row r="1" spans="2:7" ht="4.5" customHeight="1" x14ac:dyDescent="0.2"/>
    <row r="2" spans="2:7" ht="112.5" customHeight="1" x14ac:dyDescent="0.2">
      <c r="B2" s="457" t="s">
        <v>350</v>
      </c>
      <c r="C2" s="457"/>
      <c r="D2" s="266"/>
      <c r="E2" s="267"/>
      <c r="F2" s="268"/>
      <c r="G2" s="267"/>
    </row>
    <row r="3" spans="2:7" ht="19.5" x14ac:dyDescent="0.2">
      <c r="B3" s="269"/>
      <c r="C3" s="268"/>
      <c r="D3" s="267"/>
      <c r="E3" s="267"/>
      <c r="F3" s="268"/>
      <c r="G3" s="267"/>
    </row>
    <row r="4" spans="2:7" ht="25.5" customHeight="1" x14ac:dyDescent="0.2">
      <c r="B4" s="270" t="s">
        <v>40</v>
      </c>
      <c r="C4" s="271" t="s">
        <v>178</v>
      </c>
      <c r="D4" s="272" t="s">
        <v>81</v>
      </c>
      <c r="E4" s="272"/>
      <c r="F4" s="271" t="s">
        <v>179</v>
      </c>
      <c r="G4" s="272" t="s">
        <v>81</v>
      </c>
    </row>
    <row r="5" spans="2:7" ht="19.5" customHeight="1" x14ac:dyDescent="0.35">
      <c r="B5" s="273" t="s">
        <v>180</v>
      </c>
      <c r="C5" s="274"/>
      <c r="D5" s="275"/>
      <c r="E5" s="275"/>
      <c r="F5" s="274"/>
      <c r="G5" s="275"/>
    </row>
    <row r="6" spans="2:7" ht="22.5" customHeight="1" x14ac:dyDescent="0.2">
      <c r="B6" s="276" t="s">
        <v>181</v>
      </c>
      <c r="C6" s="277">
        <v>267247</v>
      </c>
      <c r="D6" s="278">
        <f>(C6/$C$43)*100</f>
        <v>3.8554741238207874E-2</v>
      </c>
      <c r="E6" s="278"/>
      <c r="F6" s="277">
        <v>480578.31</v>
      </c>
      <c r="G6" s="278">
        <f>(F6/$F$43)*100</f>
        <v>7.0003990367338537E-2</v>
      </c>
    </row>
    <row r="7" spans="2:7" ht="22.5" customHeight="1" x14ac:dyDescent="0.2">
      <c r="B7" s="276" t="s">
        <v>622</v>
      </c>
      <c r="C7" s="277">
        <v>25000</v>
      </c>
      <c r="D7" s="278">
        <f>(C7/$C$43)*100</f>
        <v>3.6066580016059935E-3</v>
      </c>
      <c r="E7" s="278"/>
      <c r="F7" s="277">
        <v>16600</v>
      </c>
      <c r="G7" s="278">
        <f>(F7/$F$43)*100</f>
        <v>2.418058027000469E-3</v>
      </c>
    </row>
    <row r="8" spans="2:7" ht="18.75" customHeight="1" x14ac:dyDescent="0.2">
      <c r="B8" s="279"/>
      <c r="C8" s="280">
        <f>SUM(C6:C7)</f>
        <v>292247</v>
      </c>
      <c r="D8" s="281"/>
      <c r="E8" s="281"/>
      <c r="F8" s="280">
        <f>SUM(F6:F7)</f>
        <v>497178.31</v>
      </c>
      <c r="G8" s="278"/>
    </row>
    <row r="9" spans="2:7" ht="7.5" customHeight="1" x14ac:dyDescent="0.2">
      <c r="B9" s="282"/>
      <c r="C9" s="283"/>
      <c r="D9" s="284"/>
      <c r="E9" s="284"/>
      <c r="F9" s="283"/>
      <c r="G9" s="284"/>
    </row>
    <row r="10" spans="2:7" ht="15.75" customHeight="1" x14ac:dyDescent="0.35">
      <c r="B10" s="273" t="s">
        <v>182</v>
      </c>
      <c r="C10" s="283"/>
      <c r="D10" s="284"/>
      <c r="E10" s="284"/>
      <c r="F10" s="283"/>
      <c r="G10" s="285"/>
    </row>
    <row r="11" spans="2:7" ht="22.5" customHeight="1" x14ac:dyDescent="0.2">
      <c r="B11" s="276" t="s">
        <v>351</v>
      </c>
      <c r="C11" s="277">
        <v>138392.85999999999</v>
      </c>
      <c r="D11" s="278">
        <f t="shared" ref="D11:D40" si="0">(C11/$C$43)*100</f>
        <v>1.9965428635365521E-2</v>
      </c>
      <c r="E11" s="278"/>
      <c r="F11" s="277">
        <v>126572.4</v>
      </c>
      <c r="G11" s="278">
        <f t="shared" ref="G11:G40" si="1">(F11/$F$43)*100</f>
        <v>1.8437313723898442E-2</v>
      </c>
    </row>
    <row r="12" spans="2:7" ht="22.5" customHeight="1" x14ac:dyDescent="0.2">
      <c r="B12" s="276" t="s">
        <v>184</v>
      </c>
      <c r="C12" s="277">
        <v>565000</v>
      </c>
      <c r="D12" s="278">
        <f t="shared" si="0"/>
        <v>8.1510470836295451E-2</v>
      </c>
      <c r="E12" s="278"/>
      <c r="F12" s="277">
        <v>540647.96</v>
      </c>
      <c r="G12" s="278">
        <f t="shared" si="1"/>
        <v>7.8754104786712548E-2</v>
      </c>
    </row>
    <row r="13" spans="2:7" ht="22.5" customHeight="1" x14ac:dyDescent="0.2">
      <c r="B13" s="276" t="s">
        <v>190</v>
      </c>
      <c r="C13" s="277">
        <v>97526</v>
      </c>
      <c r="D13" s="278">
        <f t="shared" si="0"/>
        <v>1.4069717130585045E-2</v>
      </c>
      <c r="E13" s="278"/>
      <c r="F13" s="277">
        <v>87706.61</v>
      </c>
      <c r="G13" s="278">
        <f t="shared" si="1"/>
        <v>1.2775883875391542E-2</v>
      </c>
    </row>
    <row r="14" spans="2:7" ht="22.5" customHeight="1" x14ac:dyDescent="0.2">
      <c r="B14" s="276" t="s">
        <v>170</v>
      </c>
      <c r="C14" s="277">
        <v>1517750.5</v>
      </c>
      <c r="D14" s="278">
        <f t="shared" si="0"/>
        <v>0.21896027941065993</v>
      </c>
      <c r="E14" s="278"/>
      <c r="F14" s="277">
        <v>1161311.02</v>
      </c>
      <c r="G14" s="278">
        <f t="shared" si="1"/>
        <v>0.16916370082862062</v>
      </c>
    </row>
    <row r="15" spans="2:7" ht="22.5" customHeight="1" x14ac:dyDescent="0.2">
      <c r="B15" s="276" t="s">
        <v>352</v>
      </c>
      <c r="C15" s="277">
        <v>6781352.5199999996</v>
      </c>
      <c r="D15" s="278">
        <f t="shared" si="0"/>
        <v>0.97832077311875865</v>
      </c>
      <c r="E15" s="278"/>
      <c r="F15" s="277">
        <v>6627191.9900000002</v>
      </c>
      <c r="G15" s="278">
        <f t="shared" si="1"/>
        <v>0.96535751734293451</v>
      </c>
    </row>
    <row r="16" spans="2:7" ht="22.5" customHeight="1" x14ac:dyDescent="0.2">
      <c r="B16" s="276" t="s">
        <v>171</v>
      </c>
      <c r="C16" s="277">
        <v>314414</v>
      </c>
      <c r="D16" s="278">
        <f t="shared" si="0"/>
        <v>4.535935075667788E-2</v>
      </c>
      <c r="E16" s="278"/>
      <c r="F16" s="277">
        <v>261129.83</v>
      </c>
      <c r="G16" s="278">
        <f t="shared" si="1"/>
        <v>3.803777599522698E-2</v>
      </c>
    </row>
    <row r="17" spans="2:7" ht="22.5" customHeight="1" x14ac:dyDescent="0.2">
      <c r="B17" s="276" t="s">
        <v>194</v>
      </c>
      <c r="C17" s="277">
        <v>3160</v>
      </c>
      <c r="D17" s="278">
        <f t="shared" si="0"/>
        <v>4.5588157140299761E-4</v>
      </c>
      <c r="E17" s="278"/>
      <c r="F17" s="277">
        <v>2986.3</v>
      </c>
      <c r="G17" s="278">
        <f t="shared" si="1"/>
        <v>4.3500281241153624E-4</v>
      </c>
    </row>
    <row r="18" spans="2:7" ht="22.5" customHeight="1" x14ac:dyDescent="0.2">
      <c r="B18" s="276" t="s">
        <v>195</v>
      </c>
      <c r="C18" s="277">
        <v>1578798.21</v>
      </c>
      <c r="D18" s="278">
        <f t="shared" si="0"/>
        <v>0.22776740788070879</v>
      </c>
      <c r="E18" s="278"/>
      <c r="F18" s="277">
        <v>1504509.95</v>
      </c>
      <c r="G18" s="278">
        <f t="shared" si="1"/>
        <v>0.21915616634334781</v>
      </c>
    </row>
    <row r="19" spans="2:7" ht="22.5" customHeight="1" x14ac:dyDescent="0.2">
      <c r="B19" s="276" t="s">
        <v>353</v>
      </c>
      <c r="C19" s="277">
        <v>71701301.579999998</v>
      </c>
      <c r="D19" s="278">
        <f t="shared" si="0"/>
        <v>10.344082922762858</v>
      </c>
      <c r="E19" s="278"/>
      <c r="F19" s="277">
        <v>70884412.890000001</v>
      </c>
      <c r="G19" s="278">
        <f t="shared" si="1"/>
        <v>10.325459251679519</v>
      </c>
    </row>
    <row r="20" spans="2:7" ht="22.5" customHeight="1" x14ac:dyDescent="0.2">
      <c r="B20" s="276" t="s">
        <v>196</v>
      </c>
      <c r="C20" s="277">
        <v>24756178.390000001</v>
      </c>
      <c r="D20" s="278">
        <f t="shared" si="0"/>
        <v>3.5714827551791553</v>
      </c>
      <c r="E20" s="278"/>
      <c r="F20" s="277">
        <v>22018829.309999999</v>
      </c>
      <c r="G20" s="278">
        <f t="shared" si="1"/>
        <v>3.2073980095300416</v>
      </c>
    </row>
    <row r="21" spans="2:7" ht="22.5" customHeight="1" x14ac:dyDescent="0.2">
      <c r="B21" s="276" t="s">
        <v>199</v>
      </c>
      <c r="C21" s="277">
        <v>209752.5</v>
      </c>
      <c r="D21" s="278">
        <f t="shared" si="0"/>
        <v>3.0260221299274449E-2</v>
      </c>
      <c r="E21" s="278"/>
      <c r="F21" s="277">
        <v>191523</v>
      </c>
      <c r="G21" s="278">
        <f t="shared" si="1"/>
        <v>2.7898417319591012E-2</v>
      </c>
    </row>
    <row r="22" spans="2:7" ht="22.5" customHeight="1" x14ac:dyDescent="0.2">
      <c r="B22" s="276" t="s">
        <v>200</v>
      </c>
      <c r="C22" s="277">
        <v>136972097.22</v>
      </c>
      <c r="D22" s="278">
        <f t="shared" si="0"/>
        <v>19.760460417410684</v>
      </c>
      <c r="E22" s="278"/>
      <c r="F22" s="277">
        <v>137067162.86000001</v>
      </c>
      <c r="G22" s="278">
        <f t="shared" si="1"/>
        <v>19.96604538504841</v>
      </c>
    </row>
    <row r="23" spans="2:7" ht="22.5" customHeight="1" x14ac:dyDescent="0.2">
      <c r="B23" s="276" t="s">
        <v>219</v>
      </c>
      <c r="C23" s="277">
        <v>19475000</v>
      </c>
      <c r="D23" s="278">
        <f t="shared" si="0"/>
        <v>2.8095865832510691</v>
      </c>
      <c r="E23" s="278"/>
      <c r="F23" s="277">
        <v>19474820.039999999</v>
      </c>
      <c r="G23" s="278">
        <f t="shared" si="1"/>
        <v>2.8368219832597346</v>
      </c>
    </row>
    <row r="24" spans="2:7" ht="22.5" customHeight="1" x14ac:dyDescent="0.2">
      <c r="B24" s="276" t="s">
        <v>229</v>
      </c>
      <c r="C24" s="277">
        <v>155052500</v>
      </c>
      <c r="D24" s="278">
        <f t="shared" si="0"/>
        <v>22.368853591760534</v>
      </c>
      <c r="E24" s="278"/>
      <c r="F24" s="277">
        <v>154408171.75999999</v>
      </c>
      <c r="G24" s="278">
        <f t="shared" si="1"/>
        <v>22.492043322815366</v>
      </c>
    </row>
    <row r="25" spans="2:7" ht="22.5" customHeight="1" x14ac:dyDescent="0.2">
      <c r="B25" s="276" t="s">
        <v>237</v>
      </c>
      <c r="C25" s="277">
        <v>500000</v>
      </c>
      <c r="D25" s="278">
        <f t="shared" si="0"/>
        <v>7.2133160032119878E-2</v>
      </c>
      <c r="E25" s="278"/>
      <c r="F25" s="277">
        <v>500000</v>
      </c>
      <c r="G25" s="278">
        <f t="shared" si="1"/>
        <v>7.2833073102423762E-2</v>
      </c>
    </row>
    <row r="26" spans="2:7" ht="22.5" customHeight="1" x14ac:dyDescent="0.2">
      <c r="B26" s="276" t="s">
        <v>239</v>
      </c>
      <c r="C26" s="277">
        <v>168260000</v>
      </c>
      <c r="D26" s="278">
        <f t="shared" si="0"/>
        <v>24.274251014008978</v>
      </c>
      <c r="E26" s="278"/>
      <c r="F26" s="277">
        <v>168231327.19</v>
      </c>
      <c r="G26" s="278">
        <f t="shared" si="1"/>
        <v>24.505609102694081</v>
      </c>
    </row>
    <row r="27" spans="2:7" ht="22.5" customHeight="1" x14ac:dyDescent="0.2">
      <c r="B27" s="276" t="s">
        <v>244</v>
      </c>
      <c r="C27" s="277">
        <v>17857800</v>
      </c>
      <c r="D27" s="278">
        <f t="shared" si="0"/>
        <v>2.5762790904431805</v>
      </c>
      <c r="E27" s="278"/>
      <c r="F27" s="277">
        <v>17879564.32</v>
      </c>
      <c r="G27" s="278">
        <f t="shared" si="1"/>
        <v>2.6044472303160955</v>
      </c>
    </row>
    <row r="28" spans="2:7" ht="22.5" customHeight="1" x14ac:dyDescent="0.2">
      <c r="B28" s="276" t="s">
        <v>355</v>
      </c>
      <c r="C28" s="277">
        <v>45000</v>
      </c>
      <c r="D28" s="278">
        <f t="shared" si="0"/>
        <v>6.4919844028907886E-3</v>
      </c>
      <c r="E28" s="278"/>
      <c r="F28" s="277">
        <v>44713.88</v>
      </c>
      <c r="G28" s="278">
        <f t="shared" si="1"/>
        <v>6.5132985814660071E-3</v>
      </c>
    </row>
    <row r="29" spans="2:7" ht="22.5" customHeight="1" x14ac:dyDescent="0.2">
      <c r="B29" s="276" t="s">
        <v>177</v>
      </c>
      <c r="C29" s="277">
        <v>210619.59</v>
      </c>
      <c r="D29" s="278">
        <f t="shared" si="0"/>
        <v>3.0385313182738946E-2</v>
      </c>
      <c r="E29" s="278"/>
      <c r="F29" s="277">
        <v>203312.28</v>
      </c>
      <c r="G29" s="278">
        <f t="shared" si="1"/>
        <v>2.9615716303720896E-2</v>
      </c>
    </row>
    <row r="30" spans="2:7" ht="22.5" customHeight="1" x14ac:dyDescent="0.2">
      <c r="B30" s="276" t="s">
        <v>354</v>
      </c>
      <c r="C30" s="277">
        <v>1456560.67</v>
      </c>
      <c r="D30" s="278">
        <f t="shared" si="0"/>
        <v>0.2101326478112035</v>
      </c>
      <c r="E30" s="278"/>
      <c r="F30" s="277">
        <v>1355593.26</v>
      </c>
      <c r="G30" s="278">
        <f t="shared" si="1"/>
        <v>0.19746404600546591</v>
      </c>
    </row>
    <row r="31" spans="2:7" ht="22.5" customHeight="1" x14ac:dyDescent="0.2">
      <c r="B31" s="276" t="s">
        <v>172</v>
      </c>
      <c r="C31" s="277">
        <v>23657094.949999999</v>
      </c>
      <c r="D31" s="278">
        <f t="shared" si="0"/>
        <v>3.4129220318468092</v>
      </c>
      <c r="E31" s="278"/>
      <c r="F31" s="277">
        <v>23577081.800000001</v>
      </c>
      <c r="G31" s="278">
        <f t="shared" si="1"/>
        <v>3.4343826445624495</v>
      </c>
    </row>
    <row r="32" spans="2:7" ht="22.5" customHeight="1" x14ac:dyDescent="0.2">
      <c r="B32" s="276" t="s">
        <v>251</v>
      </c>
      <c r="C32" s="277">
        <v>10309717.880000001</v>
      </c>
      <c r="D32" s="278">
        <f t="shared" si="0"/>
        <v>1.4873450594480955</v>
      </c>
      <c r="E32" s="278"/>
      <c r="F32" s="277">
        <v>10042092.699999999</v>
      </c>
      <c r="G32" s="278">
        <f t="shared" si="1"/>
        <v>1.462792943440832</v>
      </c>
    </row>
    <row r="33" spans="1:7" ht="22.5" customHeight="1" x14ac:dyDescent="0.2">
      <c r="B33" s="276" t="s">
        <v>252</v>
      </c>
      <c r="C33" s="277">
        <v>19258431.129999999</v>
      </c>
      <c r="D33" s="278">
        <f t="shared" ref="D33:D34" si="2">(C33/$C$43)*100</f>
        <v>2.7783429893356981</v>
      </c>
      <c r="E33" s="278"/>
      <c r="F33" s="277">
        <v>17630645.629999999</v>
      </c>
      <c r="G33" s="278">
        <f t="shared" ref="G33:G34" si="3">(F33/$F$43)*100</f>
        <v>2.5681882040254358</v>
      </c>
    </row>
    <row r="34" spans="1:7" ht="22.5" customHeight="1" x14ac:dyDescent="0.2">
      <c r="B34" s="276" t="s">
        <v>290</v>
      </c>
      <c r="C34" s="277">
        <v>366435</v>
      </c>
      <c r="D34" s="278">
        <f t="shared" si="2"/>
        <v>5.2864228992739695E-2</v>
      </c>
      <c r="E34" s="278"/>
      <c r="F34" s="277">
        <v>336073.24</v>
      </c>
      <c r="G34" s="278">
        <f t="shared" si="3"/>
        <v>4.8954493713376811E-2</v>
      </c>
    </row>
    <row r="35" spans="1:7" ht="22.5" customHeight="1" x14ac:dyDescent="0.2">
      <c r="B35" s="276" t="s">
        <v>174</v>
      </c>
      <c r="C35" s="277">
        <v>3095239.95</v>
      </c>
      <c r="D35" s="278">
        <f t="shared" si="0"/>
        <v>0.44653887730232145</v>
      </c>
      <c r="E35" s="278"/>
      <c r="F35" s="277">
        <v>3062241.34</v>
      </c>
      <c r="G35" s="278">
        <f t="shared" si="1"/>
        <v>0.4460648947469682</v>
      </c>
    </row>
    <row r="36" spans="1:7" ht="22.5" customHeight="1" x14ac:dyDescent="0.2">
      <c r="B36" s="276" t="s">
        <v>298</v>
      </c>
      <c r="C36" s="277">
        <v>15605002</v>
      </c>
      <c r="D36" s="278">
        <f t="shared" ref="D36" si="4">(C36/$C$43)*100</f>
        <v>2.2512762131351014</v>
      </c>
      <c r="E36" s="278"/>
      <c r="F36" s="277">
        <v>15067381.91</v>
      </c>
      <c r="G36" s="278">
        <f t="shared" ref="G36" si="5">(F36/$F$43)*100</f>
        <v>2.1948074562263349</v>
      </c>
    </row>
    <row r="37" spans="1:7" ht="22.5" customHeight="1" x14ac:dyDescent="0.2">
      <c r="B37" s="276" t="s">
        <v>337</v>
      </c>
      <c r="C37" s="277">
        <v>43702</v>
      </c>
      <c r="D37" s="278">
        <f t="shared" si="0"/>
        <v>6.3047267194474045E-3</v>
      </c>
      <c r="E37" s="278"/>
      <c r="F37" s="277">
        <v>43703.81</v>
      </c>
      <c r="G37" s="278">
        <f t="shared" si="1"/>
        <v>6.3661655771688769E-3</v>
      </c>
    </row>
    <row r="38" spans="1:7" ht="22.5" customHeight="1" x14ac:dyDescent="0.2">
      <c r="B38" s="276" t="s">
        <v>338</v>
      </c>
      <c r="C38" s="277">
        <v>9052494.5800000001</v>
      </c>
      <c r="D38" s="278">
        <f t="shared" si="0"/>
        <v>1.3059700804580754</v>
      </c>
      <c r="E38" s="278"/>
      <c r="F38" s="277">
        <v>9125412.5399999991</v>
      </c>
      <c r="G38" s="278">
        <f t="shared" si="1"/>
        <v>1.329263677231189</v>
      </c>
    </row>
    <row r="39" spans="1:7" ht="22.5" customHeight="1" x14ac:dyDescent="0.2">
      <c r="B39" s="276" t="s">
        <v>344</v>
      </c>
      <c r="C39" s="277">
        <v>0</v>
      </c>
      <c r="D39" s="278">
        <f t="shared" si="0"/>
        <v>0</v>
      </c>
      <c r="E39" s="278"/>
      <c r="F39" s="277">
        <v>2091673.41</v>
      </c>
      <c r="G39" s="278">
        <f t="shared" si="1"/>
        <v>0.30468600475385199</v>
      </c>
    </row>
    <row r="40" spans="1:7" ht="22.5" customHeight="1" x14ac:dyDescent="0.2">
      <c r="B40" s="276" t="s">
        <v>340</v>
      </c>
      <c r="C40" s="277">
        <v>3988910.11</v>
      </c>
      <c r="D40" s="278">
        <f t="shared" si="0"/>
        <v>0.57546538263674174</v>
      </c>
      <c r="E40" s="278"/>
      <c r="F40" s="277">
        <v>2456337.14</v>
      </c>
      <c r="G40" s="278">
        <f t="shared" si="1"/>
        <v>0.35780516496363701</v>
      </c>
    </row>
    <row r="41" spans="1:7" ht="22.5" customHeight="1" x14ac:dyDescent="0.2">
      <c r="B41" s="276"/>
      <c r="C41" s="280">
        <f>SUM(C11:C40)</f>
        <v>692870231.6400001</v>
      </c>
      <c r="D41" s="278"/>
      <c r="E41" s="278"/>
      <c r="F41" s="280">
        <f>SUM(F11:F40)</f>
        <v>686004130.36999977</v>
      </c>
      <c r="G41" s="278"/>
    </row>
    <row r="42" spans="1:7" x14ac:dyDescent="0.2">
      <c r="C42" s="286"/>
      <c r="F42" s="286"/>
    </row>
    <row r="43" spans="1:7" ht="25.5" x14ac:dyDescent="0.2">
      <c r="B43" s="287" t="s">
        <v>183</v>
      </c>
      <c r="C43" s="288">
        <f>C41+C8</f>
        <v>693162478.6400001</v>
      </c>
      <c r="D43" s="289">
        <f>(C43/$C$43)*100</f>
        <v>100</v>
      </c>
      <c r="E43" s="290"/>
      <c r="F43" s="288">
        <f>F41+F8</f>
        <v>686501308.67999971</v>
      </c>
      <c r="G43" s="289">
        <f>(F43/F43)*100</f>
        <v>100</v>
      </c>
    </row>
    <row r="45" spans="1:7" s="263" customFormat="1" x14ac:dyDescent="0.2">
      <c r="A45" s="265"/>
      <c r="B45" s="262"/>
      <c r="D45" s="264"/>
      <c r="E45" s="264"/>
      <c r="F45" s="291"/>
      <c r="G45" s="264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Año'!Área_de_impresión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2024-06-02T18:38:34Z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